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4695" tabRatio="743" activeTab="4"/>
  </bookViews>
  <sheets>
    <sheet name="QGBT-01" sheetId="24" r:id="rId1"/>
    <sheet name="QGBT-02" sheetId="25" r:id="rId2"/>
    <sheet name="QDF-LOJAS" sheetId="26" r:id="rId3"/>
    <sheet name="QDFL-COND." sheetId="27" r:id="rId4"/>
    <sheet name="QCFP" sheetId="28" r:id="rId5"/>
  </sheets>
  <calcPr calcId="144525"/>
</workbook>
</file>

<file path=xl/calcChain.xml><?xml version="1.0" encoding="utf-8"?>
<calcChain xmlns="http://schemas.openxmlformats.org/spreadsheetml/2006/main">
  <c r="F37" i="28" l="1"/>
  <c r="F35" i="28"/>
  <c r="F34" i="28"/>
  <c r="F33" i="28"/>
  <c r="D32" i="28"/>
  <c r="F32" i="28" s="1"/>
  <c r="D31" i="28"/>
  <c r="F31" i="28" s="1"/>
  <c r="F30" i="28"/>
  <c r="D29" i="28"/>
  <c r="F29" i="28" s="1"/>
  <c r="D28" i="28"/>
  <c r="F28" i="28" s="1"/>
  <c r="F27" i="28"/>
  <c r="F26" i="28"/>
  <c r="F25" i="28"/>
  <c r="F24" i="28"/>
  <c r="F23" i="28"/>
  <c r="F22" i="28"/>
  <c r="F21" i="28"/>
  <c r="F20" i="28"/>
  <c r="F19" i="28"/>
  <c r="F18" i="28"/>
  <c r="F17" i="28"/>
  <c r="F16" i="28"/>
  <c r="D15" i="28"/>
  <c r="F15" i="28" s="1"/>
  <c r="D14" i="28"/>
  <c r="F14" i="28" s="1"/>
  <c r="D13" i="28"/>
  <c r="F13" i="28" s="1"/>
  <c r="D12" i="28"/>
  <c r="F36" i="28" s="1"/>
  <c r="F11" i="28"/>
  <c r="F10" i="28"/>
  <c r="F9" i="28"/>
  <c r="F8" i="28"/>
  <c r="F7" i="28"/>
  <c r="F6" i="28"/>
  <c r="F5" i="28"/>
  <c r="F4" i="28"/>
  <c r="F12" i="28" l="1"/>
  <c r="F40" i="28" s="1"/>
  <c r="F41" i="28" s="1"/>
  <c r="F43" i="28" s="1"/>
  <c r="D18" i="27" l="1"/>
  <c r="D17" i="27"/>
  <c r="F16" i="27"/>
  <c r="F15" i="27"/>
  <c r="E15" i="27"/>
  <c r="E16" i="27"/>
  <c r="F10" i="27"/>
  <c r="F11" i="27"/>
  <c r="F12" i="27"/>
  <c r="F13" i="27"/>
  <c r="F23" i="27"/>
  <c r="F22" i="27"/>
  <c r="F21" i="27"/>
  <c r="D20" i="27"/>
  <c r="F20" i="27" s="1"/>
  <c r="F19" i="27"/>
  <c r="E17" i="27"/>
  <c r="F18" i="27"/>
  <c r="E14" i="27"/>
  <c r="F14" i="27"/>
  <c r="F9" i="27"/>
  <c r="F8" i="27"/>
  <c r="F7" i="27"/>
  <c r="F6" i="27"/>
  <c r="E5" i="27"/>
  <c r="F5" i="27" s="1"/>
  <c r="E4" i="27"/>
  <c r="F4" i="27" s="1"/>
  <c r="D18" i="26"/>
  <c r="D17" i="26"/>
  <c r="D16" i="26"/>
  <c r="F16" i="26" s="1"/>
  <c r="D15" i="26"/>
  <c r="F4" i="26"/>
  <c r="F5" i="26"/>
  <c r="F6" i="26"/>
  <c r="F7" i="26"/>
  <c r="F8" i="26"/>
  <c r="F15" i="26"/>
  <c r="F17" i="26"/>
  <c r="F18" i="26"/>
  <c r="F19" i="26"/>
  <c r="F20" i="26"/>
  <c r="F21" i="26"/>
  <c r="F22" i="26"/>
  <c r="F23" i="26"/>
  <c r="E17" i="26"/>
  <c r="E15" i="26"/>
  <c r="E16" i="26"/>
  <c r="D12" i="26"/>
  <c r="F11" i="26"/>
  <c r="D20" i="26"/>
  <c r="F14" i="26"/>
  <c r="F13" i="26"/>
  <c r="F12" i="26"/>
  <c r="F10" i="26"/>
  <c r="F9" i="26"/>
  <c r="E5" i="26"/>
  <c r="E4" i="26"/>
  <c r="E5" i="25"/>
  <c r="E4" i="25"/>
  <c r="D22" i="25"/>
  <c r="E19" i="25"/>
  <c r="D19" i="25"/>
  <c r="F19" i="25"/>
  <c r="F17" i="25"/>
  <c r="F18" i="25"/>
  <c r="F20" i="25"/>
  <c r="F21" i="25"/>
  <c r="F22" i="25"/>
  <c r="F9" i="25"/>
  <c r="F10" i="25"/>
  <c r="F25" i="25"/>
  <c r="F24" i="25"/>
  <c r="F23" i="25"/>
  <c r="E16" i="25"/>
  <c r="F16" i="25" s="1"/>
  <c r="F15" i="25"/>
  <c r="F14" i="25"/>
  <c r="F13" i="25"/>
  <c r="F12" i="25"/>
  <c r="F11" i="25"/>
  <c r="F8" i="25"/>
  <c r="F7" i="25"/>
  <c r="F6" i="25"/>
  <c r="F5" i="25"/>
  <c r="F4" i="25"/>
  <c r="F22" i="24"/>
  <c r="F17" i="27" l="1"/>
  <c r="F26" i="27" s="1"/>
  <c r="F27" i="27" s="1"/>
  <c r="F29" i="27" s="1"/>
  <c r="F26" i="26"/>
  <c r="F27" i="26" s="1"/>
  <c r="F29" i="26" s="1"/>
  <c r="F28" i="25"/>
  <c r="F29" i="25" s="1"/>
  <c r="F31" i="25" s="1"/>
  <c r="D20" i="24"/>
  <c r="D17" i="24"/>
  <c r="F23" i="24"/>
  <c r="E21" i="24" l="1"/>
  <c r="F21" i="24" s="1"/>
  <c r="E20" i="24"/>
  <c r="F20" i="24" s="1"/>
  <c r="D24" i="24"/>
  <c r="E18" i="24"/>
  <c r="E19" i="24"/>
  <c r="F19" i="24" s="1"/>
  <c r="E17" i="24"/>
  <c r="F9" i="24"/>
  <c r="F4" i="24" l="1"/>
  <c r="F5" i="24"/>
  <c r="F6" i="24"/>
  <c r="F7" i="24"/>
  <c r="F8" i="24"/>
  <c r="F10" i="24"/>
  <c r="F14" i="24"/>
  <c r="F30" i="24" l="1"/>
  <c r="F31" i="24" s="1"/>
  <c r="F33" i="24" s="1"/>
  <c r="F24" i="24"/>
  <c r="F25" i="24"/>
  <c r="F26" i="24"/>
  <c r="F27" i="24"/>
  <c r="F17" i="24"/>
  <c r="F18" i="24"/>
  <c r="F16" i="24"/>
  <c r="F15" i="24"/>
  <c r="F13" i="24"/>
  <c r="F12" i="24"/>
  <c r="F11" i="24"/>
</calcChain>
</file>

<file path=xl/sharedStrings.xml><?xml version="1.0" encoding="utf-8"?>
<sst xmlns="http://schemas.openxmlformats.org/spreadsheetml/2006/main" count="290" uniqueCount="93">
  <si>
    <t>Item</t>
  </si>
  <si>
    <t>Quant.</t>
  </si>
  <si>
    <t>Valor Parcial</t>
  </si>
  <si>
    <t>Valor Final</t>
  </si>
  <si>
    <t>Total (R$)</t>
  </si>
  <si>
    <t>Valor Unitário (R$)</t>
  </si>
  <si>
    <t>Unid.</t>
  </si>
  <si>
    <t>Descrição</t>
  </si>
  <si>
    <t>Valor da M.O.</t>
  </si>
  <si>
    <t>Acessórios</t>
  </si>
  <si>
    <t>Disjuntor Monopolar EZ9F13106 / 06 A / 3 kA / 220 V / DIN / Curva B / Schneider Electric</t>
  </si>
  <si>
    <t>unid.</t>
  </si>
  <si>
    <t>vb.</t>
  </si>
  <si>
    <t>Disjuntor Tripolar EZC250N3200 / 200 A / 25 kA / 380 V / Caixa Moldada / Schneider Electric</t>
  </si>
  <si>
    <t>Espelho de Acrílico</t>
  </si>
  <si>
    <t>m</t>
  </si>
  <si>
    <t>Placa de Montagem SP-CPD 4060 / 400x600 mm / Cemar</t>
  </si>
  <si>
    <t>Disjuntor Monopolar EZ9F13132 / 32 A / 3 kA / 220 V / DIN / Curva B / Schneider Electric</t>
  </si>
  <si>
    <t>m²</t>
  </si>
  <si>
    <t>Etiqueta Grande</t>
  </si>
  <si>
    <t>Etiqueta Pequena</t>
  </si>
  <si>
    <t>Disjuntor Tripolar EZC400N3300 / 300 A / 36 kA / 380 V / Caixa Moldada / Schneider Electric</t>
  </si>
  <si>
    <t>Painel Modular CPD-TE 1764 / 1700x600x400 mm / (MTE-CPD + MPF-CPD + BTC-CPD) / Cemar</t>
  </si>
  <si>
    <t>Tampa Lateral TL-CPD 1740 / 1700x400 mm / Cemar</t>
  </si>
  <si>
    <t>Perfil Vertical PV-CPD 1700 / Cemar</t>
  </si>
  <si>
    <t>Multimedidor BDI-M292UIF-95 / 96x96 mm / Tensão, Corrente e Frequência / BHS</t>
  </si>
  <si>
    <t>Disjuntor Tripolar EZC630N3600N / 600 A / 36 kA / 380 V / Caixa Moldada / Schneider Electric</t>
  </si>
  <si>
    <t>Disjuntor Tripolar EZC630N3500N / 500 A / 36 kA / 380 V / Caixa Moldada / Schneider Electric</t>
  </si>
  <si>
    <t>Disjuntor Tripolar NB800N 33908 / 800 A / 36 kA / 380 V / Caixa Moldada / Schneider Electric</t>
  </si>
  <si>
    <t>Protetor de Surto (DPS) EZ9L33145 / 1P / 45 kA / Classe II / Schneider Electric</t>
  </si>
  <si>
    <t>Transformador de Corrente MSQ-60 / Medição / 1000:5 A / BHS</t>
  </si>
  <si>
    <t>Barramento de Cobre 2'' x 3/8'' - 1032 A - (F)</t>
  </si>
  <si>
    <t>Barramento de Cobre 2'' x 3/8'' - 1032 A - (N)</t>
  </si>
  <si>
    <t>Barramento de Cobre 2'' x 3/8'' - 1032 A - (T)</t>
  </si>
  <si>
    <t>Isolador Baixa Tensão 70x80 mm / Plastema</t>
  </si>
  <si>
    <t>Placa de Montagem SP-CPD 1060 / 100x600 mm / Cemar</t>
  </si>
  <si>
    <t>Barramento de Cobre 1.1/4'' x 3/8'' - 645 A - (F)</t>
  </si>
  <si>
    <t>Barramento de Cobre 1.1/4'' x 5/16'' - 549 A - (F)</t>
  </si>
  <si>
    <t>Termocontrátil LVR 1'' / Hellerman</t>
  </si>
  <si>
    <t>Termocontrátil LVR 1.1/4'' / Hellerman</t>
  </si>
  <si>
    <t>Transformador de Corrente MSQ-60 / Medição / 600:5 A / BHS</t>
  </si>
  <si>
    <t>Painel Modular CPD-TE 1564 / 1500x600x400 mm / (MTE-CPD + MPF-CPD + BTC-CPD) / Cemar</t>
  </si>
  <si>
    <t>Tampa Lateral TL-CPD 1540 / 1500x400 mm / Cemar</t>
  </si>
  <si>
    <t>Perfil Vertical PV-CPD 1500 / Cemar</t>
  </si>
  <si>
    <t>Disjuntor Tripolar EZC250N3150 / 150 A / 25 kA / 380 V / Caixa Moldada / Schneider Electric</t>
  </si>
  <si>
    <t>Barramento de Cobre 1.1/4'' x 5/16'' - 549 A - (N)</t>
  </si>
  <si>
    <t>Barramento de Cobre 1.1/4'' x 5/16'' - 549 A - (T)</t>
  </si>
  <si>
    <t>Barramento de Cobre 1'' x 1/8'' - 195 A - (F)</t>
  </si>
  <si>
    <t>Isolador Baixa Tensão 30x50 mm / Plastema</t>
  </si>
  <si>
    <t>Disjuntor Tripolar EZC400N3350N / 350 A / 36 kA / 380 V / Caixa Moldada / Schneider Electric</t>
  </si>
  <si>
    <t>Disjuntor Tripolar EZC250N3250 / 250 A / 25 kA / 380 V / Caixa Moldada / Schneider Electric</t>
  </si>
  <si>
    <t>Barramento de Cobre 1.1/4'' x 1/4'' - 450 A - (F)</t>
  </si>
  <si>
    <t>Barramento de Cobre 1.1/4'' x 3/16'' - 351 A - (F)</t>
  </si>
  <si>
    <t>Barramento de Cobre 1.1/4'' x 1/8'' - 244 A - (F)</t>
  </si>
  <si>
    <t>Disjuntor Tripolar EZC250N3225 / 225 A / 25 kA / 380 V / Caixa Moldada / Schneider Electric</t>
  </si>
  <si>
    <t>Disjuntor Tripolar EZC250N3125 / 125 A / 25 kA / 380 V / Caixa Moldada / Schneider Electric</t>
  </si>
  <si>
    <t>Placa de Montagem SP-CPD 3060 / 300x600 mm / Cemar</t>
  </si>
  <si>
    <t>Barramento de Cobre 1.1/4'' x 3/16'' - 351 A - (N)</t>
  </si>
  <si>
    <t>Barramento de Cobre 1.1/4'' x 3/16'' - 351 A - (T)</t>
  </si>
  <si>
    <t>Disjuntor Caixa Moldada EZC250N3250 / 250 A / 20 kA / 440 V / Schneider Electric</t>
  </si>
  <si>
    <t>Disjuntor Tripolar EZ9F33350 / 50 A / 3 kA / 380 V / DIN / Curva C / Schneider Electric</t>
  </si>
  <si>
    <t>Disjuntor Tripolar EZ9F33340 / 40 A / 3 kA / 380 V / DIN / Curva C / Schneider Electric</t>
  </si>
  <si>
    <t>Disjuntor Tripolar EZ9F33325 / 25 A / 3 kA / 380 V / DIN / Curva C / Schneider Electric</t>
  </si>
  <si>
    <t>Disjuntor Tripolar EZ9F33320 / 20 A / 3 kA / 380 V / DIN / Curva C / Schneider Electric</t>
  </si>
  <si>
    <t>Contactor Tripolar LC1DTK12M7 (1NA + 2NF) / 25 kVAr / 220 V / Schneider Electric</t>
  </si>
  <si>
    <t>Contactor Tripolar LC1DPK12M7 (1NA + 2NF) / 20 kVAr / 220 V / Schneider Electric</t>
  </si>
  <si>
    <t>Contactor Tripolar LC1DMK11M7 (1NA + 1NF) / 15 kVAr / 220 V / Schneider Electric</t>
  </si>
  <si>
    <t>Contactor Tripolar LC1DGK11M7 (1NA + 1NF) / 8,5 kVAr / 220 V / Schneider Electric</t>
  </si>
  <si>
    <t>Capacitor EasyCan 21,7 kVAr / 35 A / BLRCS200A240B40 / 380 V / Schneider Electric</t>
  </si>
  <si>
    <t>Capacitor EasyCan 16,2 kVAr / 26 A / BLRCS150A180B40 / 380 V / Schneider Electric</t>
  </si>
  <si>
    <t>Capacitor EasyCan 11,5 kVAr / 18 A / BLRCS104A125B40 / 380 V / Schneider Electric</t>
  </si>
  <si>
    <t>Capacitor EasyCan 8,1 kVAr / 13 A / BLRCS075A090B40 / 380 V / Schneider Electric</t>
  </si>
  <si>
    <t>Transformador de Corrente MSQ-40 / RTC = 300:5 A / BHS</t>
  </si>
  <si>
    <t>Mini Ventilador BF15050HBL-2 / 150x150 mm / 220 Vca / BHS</t>
  </si>
  <si>
    <t>Grelha de Ventilação tipo Veneziana 255x255 mm / BHS</t>
  </si>
  <si>
    <t>Grelha de Ventilação tipo Veneziana 150x150 mm / BHS</t>
  </si>
  <si>
    <t>Isolador Baixa-Tensão 40x50 mm / Plastema</t>
  </si>
  <si>
    <t>Cabo Flex #10 mm²</t>
  </si>
  <si>
    <t>Cabo Flex #4 mm²</t>
  </si>
  <si>
    <t>Cabo Flex #2,5 mm²</t>
  </si>
  <si>
    <t>Terminal Compressão #10 mm²</t>
  </si>
  <si>
    <t>Terminal Compressão #4 mm²</t>
  </si>
  <si>
    <t>Terminal Compressão #2,5 mm²</t>
  </si>
  <si>
    <t>Controlador de Fator de Potência (CFP) JKW58 / 6 Estágios / BHS</t>
  </si>
  <si>
    <t>Barramento de Cobre (F) / 280 A</t>
  </si>
  <si>
    <t>Barramento de Cobre (N) / 280 A</t>
  </si>
  <si>
    <t>Barramento de Cobre (T) / 280 A</t>
  </si>
  <si>
    <t>Quadro de Comando Metálico SS 1400x600x250 mm / Steck</t>
  </si>
  <si>
    <t>LISTA DE MATERIAL # PAINEL ELÉTRICO PARA CORREÇÃO DE FATOR DE POTÊNCIA Qn = 100,9 kVAr</t>
  </si>
  <si>
    <t>LISTA DE MATERIAL # QDLF-COND.</t>
  </si>
  <si>
    <t>LISTA DE MATERIAL # QDF-LOJAS</t>
  </si>
  <si>
    <t>LISTA DE MATERIAL # QGBT-02</t>
  </si>
  <si>
    <t>LISTA DE MATERIAL # QGBT-01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</si>
</sst>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10" xfId="0" applyFont="1" applyFill="1" applyBorder="1"/>
    <xf numFmtId="164" fontId="3" fillId="0" borderId="11" xfId="0" applyNumberFormat="1" applyFont="1" applyFill="1" applyBorder="1"/>
    <xf numFmtId="0" fontId="3" fillId="0" borderId="12" xfId="0" applyFont="1" applyFill="1" applyBorder="1"/>
    <xf numFmtId="164" fontId="3" fillId="0" borderId="6" xfId="0" applyNumberFormat="1" applyFont="1" applyFill="1" applyBorder="1"/>
    <xf numFmtId="0" fontId="4" fillId="0" borderId="0" xfId="0" applyFont="1" applyFill="1" applyBorder="1" applyAlignment="1"/>
    <xf numFmtId="0" fontId="3" fillId="0" borderId="8" xfId="0" applyFont="1" applyFill="1" applyBorder="1"/>
    <xf numFmtId="164" fontId="3" fillId="0" borderId="9" xfId="0" applyNumberFormat="1" applyFont="1" applyFill="1" applyBorder="1"/>
    <xf numFmtId="0" fontId="3" fillId="0" borderId="11" xfId="0" applyFont="1" applyFill="1" applyBorder="1"/>
    <xf numFmtId="0" fontId="4" fillId="0" borderId="0" xfId="0" applyFont="1" applyFill="1" applyAlignment="1"/>
    <xf numFmtId="165" fontId="4" fillId="0" borderId="0" xfId="0" applyNumberFormat="1" applyFont="1" applyFill="1" applyAlignment="1"/>
    <xf numFmtId="43" fontId="4" fillId="0" borderId="0" xfId="1" applyFont="1" applyFill="1" applyAlignment="1"/>
    <xf numFmtId="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0" fillId="0" borderId="0" xfId="0" applyFont="1"/>
    <xf numFmtId="43" fontId="0" fillId="0" borderId="0" xfId="0" applyNumberFormat="1"/>
    <xf numFmtId="0" fontId="4" fillId="0" borderId="17" xfId="0" applyFont="1" applyFill="1" applyBorder="1" applyAlignment="1">
      <alignment horizontal="center"/>
    </xf>
    <xf numFmtId="43" fontId="4" fillId="0" borderId="17" xfId="2" applyNumberFormat="1" applyFont="1" applyFill="1" applyBorder="1" applyAlignment="1"/>
    <xf numFmtId="43" fontId="4" fillId="0" borderId="16" xfId="2" applyNumberFormat="1" applyFont="1" applyFill="1" applyBorder="1" applyAlignment="1"/>
    <xf numFmtId="0" fontId="3" fillId="0" borderId="7" xfId="0" applyFont="1" applyFill="1" applyBorder="1" applyAlignment="1">
      <alignment horizontal="center"/>
    </xf>
    <xf numFmtId="43" fontId="3" fillId="0" borderId="7" xfId="2" applyNumberFormat="1" applyFont="1" applyFill="1" applyBorder="1" applyAlignment="1"/>
    <xf numFmtId="43" fontId="3" fillId="0" borderId="11" xfId="2" applyNumberFormat="1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3" fontId="3" fillId="0" borderId="17" xfId="2" applyNumberFormat="1" applyFont="1" applyFill="1" applyBorder="1" applyAlignment="1"/>
    <xf numFmtId="43" fontId="3" fillId="0" borderId="16" xfId="2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F32" sqref="F32"/>
    </sheetView>
  </sheetViews>
  <sheetFormatPr defaultRowHeight="15" x14ac:dyDescent="0.25"/>
  <cols>
    <col min="1" max="1" width="4.7109375" bestFit="1" customWidth="1"/>
    <col min="2" max="2" width="75.85546875" bestFit="1" customWidth="1"/>
    <col min="3" max="3" width="5" bestFit="1" customWidth="1"/>
    <col min="4" max="4" width="6.28515625" bestFit="1" customWidth="1"/>
    <col min="5" max="5" width="15.5703125" bestFit="1" customWidth="1"/>
    <col min="6" max="6" width="12.42578125" bestFit="1" customWidth="1"/>
    <col min="8" max="8" width="9.5703125" bestFit="1" customWidth="1"/>
  </cols>
  <sheetData>
    <row r="1" spans="1:8" x14ac:dyDescent="0.25">
      <c r="A1" s="31" t="s">
        <v>92</v>
      </c>
      <c r="B1" s="32"/>
      <c r="C1" s="32"/>
      <c r="D1" s="32"/>
      <c r="E1" s="32"/>
      <c r="F1" s="33"/>
    </row>
    <row r="2" spans="1:8" ht="15.75" thickBot="1" x14ac:dyDescent="0.3">
      <c r="A2" s="34"/>
      <c r="B2" s="35"/>
      <c r="C2" s="35"/>
      <c r="D2" s="35"/>
      <c r="E2" s="35"/>
      <c r="F2" s="36"/>
    </row>
    <row r="3" spans="1:8" ht="15.75" thickBot="1" x14ac:dyDescent="0.3">
      <c r="A3" s="1" t="s">
        <v>0</v>
      </c>
      <c r="B3" s="2" t="s">
        <v>7</v>
      </c>
      <c r="C3" s="1" t="s">
        <v>6</v>
      </c>
      <c r="D3" s="2" t="s">
        <v>1</v>
      </c>
      <c r="E3" s="1" t="s">
        <v>5</v>
      </c>
      <c r="F3" s="3" t="s">
        <v>4</v>
      </c>
    </row>
    <row r="4" spans="1:8" x14ac:dyDescent="0.25">
      <c r="A4" s="26">
        <v>1</v>
      </c>
      <c r="B4" s="23" t="s">
        <v>22</v>
      </c>
      <c r="C4" s="23" t="s">
        <v>11</v>
      </c>
      <c r="D4" s="23">
        <v>1</v>
      </c>
      <c r="E4" s="24">
        <v>1882</v>
      </c>
      <c r="F4" s="25">
        <f t="shared" ref="F4:F27" si="0">E4*D4</f>
        <v>1882</v>
      </c>
    </row>
    <row r="5" spans="1:8" x14ac:dyDescent="0.25">
      <c r="A5" s="26">
        <v>2</v>
      </c>
      <c r="B5" s="23" t="s">
        <v>23</v>
      </c>
      <c r="C5" s="23" t="s">
        <v>11</v>
      </c>
      <c r="D5" s="23">
        <v>2</v>
      </c>
      <c r="E5" s="24">
        <v>220</v>
      </c>
      <c r="F5" s="25">
        <f t="shared" si="0"/>
        <v>440</v>
      </c>
    </row>
    <row r="6" spans="1:8" x14ac:dyDescent="0.25">
      <c r="A6" s="26">
        <v>3</v>
      </c>
      <c r="B6" s="23" t="s">
        <v>24</v>
      </c>
      <c r="C6" s="23" t="s">
        <v>11</v>
      </c>
      <c r="D6" s="23">
        <v>2</v>
      </c>
      <c r="E6" s="24">
        <v>99</v>
      </c>
      <c r="F6" s="25">
        <f t="shared" si="0"/>
        <v>198</v>
      </c>
      <c r="H6" s="19"/>
    </row>
    <row r="7" spans="1:8" x14ac:dyDescent="0.25">
      <c r="A7" s="26">
        <v>4</v>
      </c>
      <c r="B7" s="23" t="s">
        <v>16</v>
      </c>
      <c r="C7" s="23" t="s">
        <v>11</v>
      </c>
      <c r="D7" s="23">
        <v>2</v>
      </c>
      <c r="E7" s="24">
        <v>112</v>
      </c>
      <c r="F7" s="25">
        <f t="shared" si="0"/>
        <v>224</v>
      </c>
    </row>
    <row r="8" spans="1:8" x14ac:dyDescent="0.25">
      <c r="A8" s="26">
        <v>5</v>
      </c>
      <c r="B8" s="23" t="s">
        <v>35</v>
      </c>
      <c r="C8" s="23" t="s">
        <v>11</v>
      </c>
      <c r="D8" s="23">
        <v>1</v>
      </c>
      <c r="E8" s="24">
        <v>50</v>
      </c>
      <c r="F8" s="25">
        <f t="shared" si="0"/>
        <v>50</v>
      </c>
    </row>
    <row r="9" spans="1:8" x14ac:dyDescent="0.25">
      <c r="A9" s="26">
        <v>6</v>
      </c>
      <c r="B9" s="23" t="s">
        <v>28</v>
      </c>
      <c r="C9" s="23" t="s">
        <v>11</v>
      </c>
      <c r="D9" s="23">
        <v>1</v>
      </c>
      <c r="E9" s="24">
        <v>3518</v>
      </c>
      <c r="F9" s="25">
        <f t="shared" si="0"/>
        <v>3518</v>
      </c>
    </row>
    <row r="10" spans="1:8" x14ac:dyDescent="0.25">
      <c r="A10" s="26">
        <v>7</v>
      </c>
      <c r="B10" s="23" t="s">
        <v>26</v>
      </c>
      <c r="C10" s="23" t="s">
        <v>11</v>
      </c>
      <c r="D10" s="23">
        <v>1</v>
      </c>
      <c r="E10" s="24">
        <v>2147</v>
      </c>
      <c r="F10" s="25">
        <f t="shared" si="0"/>
        <v>2147</v>
      </c>
    </row>
    <row r="11" spans="1:8" x14ac:dyDescent="0.25">
      <c r="A11" s="26">
        <v>8</v>
      </c>
      <c r="B11" s="23" t="s">
        <v>27</v>
      </c>
      <c r="C11" s="23" t="s">
        <v>11</v>
      </c>
      <c r="D11" s="23">
        <v>1</v>
      </c>
      <c r="E11" s="24">
        <v>2018</v>
      </c>
      <c r="F11" s="25">
        <f t="shared" si="0"/>
        <v>2018</v>
      </c>
      <c r="H11" s="18"/>
    </row>
    <row r="12" spans="1:8" x14ac:dyDescent="0.25">
      <c r="A12" s="26">
        <v>9</v>
      </c>
      <c r="B12" s="23" t="s">
        <v>17</v>
      </c>
      <c r="C12" s="23" t="s">
        <v>11</v>
      </c>
      <c r="D12" s="23">
        <v>3</v>
      </c>
      <c r="E12" s="24">
        <v>5</v>
      </c>
      <c r="F12" s="25">
        <f t="shared" si="0"/>
        <v>15</v>
      </c>
    </row>
    <row r="13" spans="1:8" x14ac:dyDescent="0.25">
      <c r="A13" s="26">
        <v>10</v>
      </c>
      <c r="B13" s="23" t="s">
        <v>10</v>
      </c>
      <c r="C13" s="23" t="s">
        <v>11</v>
      </c>
      <c r="D13" s="23">
        <v>3</v>
      </c>
      <c r="E13" s="24">
        <v>15</v>
      </c>
      <c r="F13" s="25">
        <f t="shared" si="0"/>
        <v>45</v>
      </c>
    </row>
    <row r="14" spans="1:8" x14ac:dyDescent="0.25">
      <c r="A14" s="26">
        <v>11</v>
      </c>
      <c r="B14" s="23" t="s">
        <v>29</v>
      </c>
      <c r="C14" s="23" t="s">
        <v>11</v>
      </c>
      <c r="D14" s="23">
        <v>3</v>
      </c>
      <c r="E14" s="24">
        <v>73</v>
      </c>
      <c r="F14" s="25">
        <f t="shared" si="0"/>
        <v>219</v>
      </c>
    </row>
    <row r="15" spans="1:8" x14ac:dyDescent="0.25">
      <c r="A15" s="26">
        <v>12</v>
      </c>
      <c r="B15" s="23" t="s">
        <v>30</v>
      </c>
      <c r="C15" s="23" t="s">
        <v>11</v>
      </c>
      <c r="D15" s="23">
        <v>3</v>
      </c>
      <c r="E15" s="24">
        <v>180</v>
      </c>
      <c r="F15" s="25">
        <f t="shared" si="0"/>
        <v>540</v>
      </c>
    </row>
    <row r="16" spans="1:8" x14ac:dyDescent="0.25">
      <c r="A16" s="26">
        <v>13</v>
      </c>
      <c r="B16" s="23" t="s">
        <v>25</v>
      </c>
      <c r="C16" s="23" t="s">
        <v>11</v>
      </c>
      <c r="D16" s="23">
        <v>1</v>
      </c>
      <c r="E16" s="24">
        <v>898</v>
      </c>
      <c r="F16" s="25">
        <f t="shared" si="0"/>
        <v>898</v>
      </c>
    </row>
    <row r="17" spans="1:6" x14ac:dyDescent="0.25">
      <c r="A17" s="26">
        <v>14</v>
      </c>
      <c r="B17" s="23" t="s">
        <v>31</v>
      </c>
      <c r="C17" s="23" t="s">
        <v>15</v>
      </c>
      <c r="D17" s="23">
        <f>3*0.6</f>
        <v>1.7999999999999998</v>
      </c>
      <c r="E17" s="24">
        <f>50*1.3*4.3</f>
        <v>279.5</v>
      </c>
      <c r="F17" s="25">
        <f t="shared" si="0"/>
        <v>503.09999999999997</v>
      </c>
    </row>
    <row r="18" spans="1:6" x14ac:dyDescent="0.25">
      <c r="A18" s="26">
        <v>15</v>
      </c>
      <c r="B18" s="23" t="s">
        <v>32</v>
      </c>
      <c r="C18" s="23" t="s">
        <v>15</v>
      </c>
      <c r="D18" s="23">
        <v>0.6</v>
      </c>
      <c r="E18" s="24">
        <f t="shared" ref="E18:E19" si="1">50*1.3*4.3</f>
        <v>279.5</v>
      </c>
      <c r="F18" s="25">
        <f t="shared" si="0"/>
        <v>167.7</v>
      </c>
    </row>
    <row r="19" spans="1:6" x14ac:dyDescent="0.25">
      <c r="A19" s="26">
        <v>16</v>
      </c>
      <c r="B19" s="23" t="s">
        <v>33</v>
      </c>
      <c r="C19" s="23" t="s">
        <v>15</v>
      </c>
      <c r="D19" s="23">
        <v>0.6</v>
      </c>
      <c r="E19" s="24">
        <f t="shared" si="1"/>
        <v>279.5</v>
      </c>
      <c r="F19" s="25">
        <f t="shared" si="0"/>
        <v>167.7</v>
      </c>
    </row>
    <row r="20" spans="1:6" x14ac:dyDescent="0.25">
      <c r="A20" s="26">
        <v>17</v>
      </c>
      <c r="B20" s="23" t="s">
        <v>36</v>
      </c>
      <c r="C20" s="23" t="s">
        <v>15</v>
      </c>
      <c r="D20" s="23">
        <f>3*1.2</f>
        <v>3.5999999999999996</v>
      </c>
      <c r="E20" s="24">
        <f>50*1.3*2.69</f>
        <v>174.85</v>
      </c>
      <c r="F20" s="25">
        <f t="shared" si="0"/>
        <v>629.45999999999992</v>
      </c>
    </row>
    <row r="21" spans="1:6" x14ac:dyDescent="0.25">
      <c r="A21" s="26">
        <v>18</v>
      </c>
      <c r="B21" s="23" t="s">
        <v>37</v>
      </c>
      <c r="C21" s="23" t="s">
        <v>15</v>
      </c>
      <c r="D21" s="23">
        <v>3.6</v>
      </c>
      <c r="E21" s="24">
        <f>50*1.3*2.24</f>
        <v>145.60000000000002</v>
      </c>
      <c r="F21" s="25">
        <f t="shared" si="0"/>
        <v>524.16000000000008</v>
      </c>
    </row>
    <row r="22" spans="1:6" x14ac:dyDescent="0.25">
      <c r="A22" s="26">
        <v>19</v>
      </c>
      <c r="B22" s="23" t="s">
        <v>39</v>
      </c>
      <c r="C22" s="23" t="s">
        <v>15</v>
      </c>
      <c r="D22" s="23">
        <v>7.2</v>
      </c>
      <c r="E22" s="24">
        <v>17</v>
      </c>
      <c r="F22" s="25">
        <f t="shared" si="0"/>
        <v>122.4</v>
      </c>
    </row>
    <row r="23" spans="1:6" x14ac:dyDescent="0.25">
      <c r="A23" s="26">
        <v>20</v>
      </c>
      <c r="B23" s="23" t="s">
        <v>34</v>
      </c>
      <c r="C23" s="23" t="s">
        <v>11</v>
      </c>
      <c r="D23" s="23">
        <v>8</v>
      </c>
      <c r="E23" s="24">
        <v>45</v>
      </c>
      <c r="F23" s="25">
        <f t="shared" si="0"/>
        <v>360</v>
      </c>
    </row>
    <row r="24" spans="1:6" x14ac:dyDescent="0.25">
      <c r="A24" s="26">
        <v>21</v>
      </c>
      <c r="B24" s="23" t="s">
        <v>14</v>
      </c>
      <c r="C24" s="23" t="s">
        <v>18</v>
      </c>
      <c r="D24" s="23">
        <f>1.5*0.6</f>
        <v>0.89999999999999991</v>
      </c>
      <c r="E24" s="24">
        <v>250</v>
      </c>
      <c r="F24" s="25">
        <f t="shared" si="0"/>
        <v>224.99999999999997</v>
      </c>
    </row>
    <row r="25" spans="1:6" x14ac:dyDescent="0.25">
      <c r="A25" s="26">
        <v>22</v>
      </c>
      <c r="B25" s="23" t="s">
        <v>19</v>
      </c>
      <c r="C25" s="23" t="s">
        <v>11</v>
      </c>
      <c r="D25" s="23">
        <v>2</v>
      </c>
      <c r="E25" s="24">
        <v>10</v>
      </c>
      <c r="F25" s="25">
        <f t="shared" si="0"/>
        <v>20</v>
      </c>
    </row>
    <row r="26" spans="1:6" x14ac:dyDescent="0.25">
      <c r="A26" s="26">
        <v>23</v>
      </c>
      <c r="B26" s="23" t="s">
        <v>20</v>
      </c>
      <c r="C26" s="23" t="s">
        <v>11</v>
      </c>
      <c r="D26" s="23">
        <v>10</v>
      </c>
      <c r="E26" s="24">
        <v>4</v>
      </c>
      <c r="F26" s="25">
        <f t="shared" si="0"/>
        <v>40</v>
      </c>
    </row>
    <row r="27" spans="1:6" x14ac:dyDescent="0.25">
      <c r="A27" s="26">
        <v>24</v>
      </c>
      <c r="B27" s="23" t="s">
        <v>9</v>
      </c>
      <c r="C27" s="23" t="s">
        <v>12</v>
      </c>
      <c r="D27" s="23">
        <v>1</v>
      </c>
      <c r="E27" s="24">
        <v>200</v>
      </c>
      <c r="F27" s="25">
        <f t="shared" si="0"/>
        <v>200</v>
      </c>
    </row>
    <row r="28" spans="1:6" ht="15.75" thickBot="1" x14ac:dyDescent="0.3">
      <c r="A28" s="27"/>
      <c r="B28" s="20"/>
      <c r="C28" s="20"/>
      <c r="D28" s="20"/>
      <c r="E28" s="21"/>
      <c r="F28" s="22"/>
    </row>
    <row r="29" spans="1:6" ht="15.75" thickBot="1" x14ac:dyDescent="0.3">
      <c r="A29" s="12"/>
      <c r="B29" s="12"/>
      <c r="C29" s="12"/>
      <c r="D29" s="12"/>
      <c r="E29" s="13"/>
      <c r="F29" s="14"/>
    </row>
    <row r="30" spans="1:6" x14ac:dyDescent="0.25">
      <c r="A30" s="8"/>
      <c r="B30" s="8"/>
      <c r="C30" s="8"/>
      <c r="D30" s="15"/>
      <c r="E30" s="9" t="s">
        <v>2</v>
      </c>
      <c r="F30" s="10">
        <f>SUM(F4:F28)</f>
        <v>15153.52</v>
      </c>
    </row>
    <row r="31" spans="1:6" x14ac:dyDescent="0.25">
      <c r="A31" s="16"/>
      <c r="B31" s="16"/>
      <c r="C31" s="16"/>
      <c r="D31" s="16"/>
      <c r="E31" s="4" t="s">
        <v>8</v>
      </c>
      <c r="F31" s="5">
        <f>0.2*F30</f>
        <v>3030.7040000000002</v>
      </c>
    </row>
    <row r="32" spans="1:6" x14ac:dyDescent="0.25">
      <c r="A32" s="16"/>
      <c r="B32" s="17"/>
      <c r="C32" s="16"/>
      <c r="D32" s="16"/>
      <c r="E32" s="4"/>
      <c r="F32" s="11"/>
    </row>
    <row r="33" spans="1:6" ht="15.75" thickBot="1" x14ac:dyDescent="0.3">
      <c r="A33" s="16"/>
      <c r="B33" s="17"/>
      <c r="C33" s="16"/>
      <c r="D33" s="16"/>
      <c r="E33" s="6" t="s">
        <v>3</v>
      </c>
      <c r="F33" s="7">
        <f>F31+F30</f>
        <v>18184.224000000002</v>
      </c>
    </row>
  </sheetData>
  <mergeCells count="1">
    <mergeCell ref="A1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6" workbookViewId="0">
      <selection activeCell="F31" sqref="F31"/>
    </sheetView>
  </sheetViews>
  <sheetFormatPr defaultRowHeight="15" x14ac:dyDescent="0.25"/>
  <cols>
    <col min="1" max="1" width="4.7109375" bestFit="1" customWidth="1"/>
    <col min="2" max="2" width="75.85546875" bestFit="1" customWidth="1"/>
    <col min="3" max="3" width="5" bestFit="1" customWidth="1"/>
    <col min="4" max="4" width="6.28515625" bestFit="1" customWidth="1"/>
    <col min="5" max="5" width="15.5703125" bestFit="1" customWidth="1"/>
    <col min="6" max="6" width="12.140625" customWidth="1"/>
  </cols>
  <sheetData>
    <row r="1" spans="1:6" x14ac:dyDescent="0.25">
      <c r="A1" s="31" t="s">
        <v>91</v>
      </c>
      <c r="B1" s="32"/>
      <c r="C1" s="32"/>
      <c r="D1" s="32"/>
      <c r="E1" s="32"/>
      <c r="F1" s="33"/>
    </row>
    <row r="2" spans="1:6" ht="15.75" thickBot="1" x14ac:dyDescent="0.3">
      <c r="A2" s="34"/>
      <c r="B2" s="35"/>
      <c r="C2" s="35"/>
      <c r="D2" s="35"/>
      <c r="E2" s="35"/>
      <c r="F2" s="36"/>
    </row>
    <row r="3" spans="1:6" ht="15.75" thickBot="1" x14ac:dyDescent="0.3">
      <c r="A3" s="1" t="s">
        <v>0</v>
      </c>
      <c r="B3" s="2" t="s">
        <v>7</v>
      </c>
      <c r="C3" s="1" t="s">
        <v>6</v>
      </c>
      <c r="D3" s="2" t="s">
        <v>1</v>
      </c>
      <c r="E3" s="1" t="s">
        <v>5</v>
      </c>
      <c r="F3" s="3" t="s">
        <v>4</v>
      </c>
    </row>
    <row r="4" spans="1:6" x14ac:dyDescent="0.25">
      <c r="A4" s="26">
        <v>1</v>
      </c>
      <c r="B4" s="23" t="s">
        <v>41</v>
      </c>
      <c r="C4" s="23" t="s">
        <v>11</v>
      </c>
      <c r="D4" s="23">
        <v>1</v>
      </c>
      <c r="E4" s="24">
        <f>0.35*1.1*4550</f>
        <v>1751.75</v>
      </c>
      <c r="F4" s="25">
        <f t="shared" ref="F4:F25" si="0">E4*D4</f>
        <v>1751.75</v>
      </c>
    </row>
    <row r="5" spans="1:6" x14ac:dyDescent="0.25">
      <c r="A5" s="26">
        <v>2</v>
      </c>
      <c r="B5" s="23" t="s">
        <v>42</v>
      </c>
      <c r="C5" s="23" t="s">
        <v>11</v>
      </c>
      <c r="D5" s="23">
        <v>2</v>
      </c>
      <c r="E5" s="24">
        <f>0.35*1.1*540</f>
        <v>207.9</v>
      </c>
      <c r="F5" s="25">
        <f t="shared" si="0"/>
        <v>415.8</v>
      </c>
    </row>
    <row r="6" spans="1:6" x14ac:dyDescent="0.25">
      <c r="A6" s="26">
        <v>3</v>
      </c>
      <c r="B6" s="23" t="s">
        <v>43</v>
      </c>
      <c r="C6" s="23" t="s">
        <v>11</v>
      </c>
      <c r="D6" s="23">
        <v>2</v>
      </c>
      <c r="E6" s="24">
        <v>85</v>
      </c>
      <c r="F6" s="25">
        <f t="shared" si="0"/>
        <v>170</v>
      </c>
    </row>
    <row r="7" spans="1:6" x14ac:dyDescent="0.25">
      <c r="A7" s="26">
        <v>4</v>
      </c>
      <c r="B7" s="23" t="s">
        <v>16</v>
      </c>
      <c r="C7" s="23" t="s">
        <v>11</v>
      </c>
      <c r="D7" s="23">
        <v>2</v>
      </c>
      <c r="E7" s="24">
        <v>112</v>
      </c>
      <c r="F7" s="25">
        <f t="shared" si="0"/>
        <v>224</v>
      </c>
    </row>
    <row r="8" spans="1:6" x14ac:dyDescent="0.25">
      <c r="A8" s="26">
        <v>5</v>
      </c>
      <c r="B8" s="23" t="s">
        <v>35</v>
      </c>
      <c r="C8" s="23" t="s">
        <v>11</v>
      </c>
      <c r="D8" s="23">
        <v>1</v>
      </c>
      <c r="E8" s="24">
        <v>50</v>
      </c>
      <c r="F8" s="25">
        <f t="shared" si="0"/>
        <v>50</v>
      </c>
    </row>
    <row r="9" spans="1:6" x14ac:dyDescent="0.25">
      <c r="A9" s="26">
        <v>6</v>
      </c>
      <c r="B9" s="23" t="s">
        <v>27</v>
      </c>
      <c r="C9" s="23" t="s">
        <v>11</v>
      </c>
      <c r="D9" s="23">
        <v>1</v>
      </c>
      <c r="E9" s="24">
        <v>2018</v>
      </c>
      <c r="F9" s="25">
        <f t="shared" si="0"/>
        <v>2018</v>
      </c>
    </row>
    <row r="10" spans="1:6" x14ac:dyDescent="0.25">
      <c r="A10" s="26">
        <v>7</v>
      </c>
      <c r="B10" s="23" t="s">
        <v>44</v>
      </c>
      <c r="C10" s="23" t="s">
        <v>11</v>
      </c>
      <c r="D10" s="23">
        <v>1</v>
      </c>
      <c r="E10" s="24">
        <v>348</v>
      </c>
      <c r="F10" s="25">
        <f t="shared" si="0"/>
        <v>348</v>
      </c>
    </row>
    <row r="11" spans="1:6" x14ac:dyDescent="0.25">
      <c r="A11" s="26">
        <v>8</v>
      </c>
      <c r="B11" s="23" t="s">
        <v>17</v>
      </c>
      <c r="C11" s="23" t="s">
        <v>11</v>
      </c>
      <c r="D11" s="23">
        <v>3</v>
      </c>
      <c r="E11" s="24">
        <v>5</v>
      </c>
      <c r="F11" s="25">
        <f t="shared" si="0"/>
        <v>15</v>
      </c>
    </row>
    <row r="12" spans="1:6" x14ac:dyDescent="0.25">
      <c r="A12" s="26">
        <v>9</v>
      </c>
      <c r="B12" s="23" t="s">
        <v>10</v>
      </c>
      <c r="C12" s="23" t="s">
        <v>11</v>
      </c>
      <c r="D12" s="23">
        <v>3</v>
      </c>
      <c r="E12" s="24">
        <v>15</v>
      </c>
      <c r="F12" s="25">
        <f t="shared" si="0"/>
        <v>45</v>
      </c>
    </row>
    <row r="13" spans="1:6" x14ac:dyDescent="0.25">
      <c r="A13" s="26">
        <v>10</v>
      </c>
      <c r="B13" s="23" t="s">
        <v>29</v>
      </c>
      <c r="C13" s="23" t="s">
        <v>11</v>
      </c>
      <c r="D13" s="23">
        <v>3</v>
      </c>
      <c r="E13" s="24">
        <v>73</v>
      </c>
      <c r="F13" s="25">
        <f t="shared" si="0"/>
        <v>219</v>
      </c>
    </row>
    <row r="14" spans="1:6" x14ac:dyDescent="0.25">
      <c r="A14" s="26">
        <v>11</v>
      </c>
      <c r="B14" s="23" t="s">
        <v>40</v>
      </c>
      <c r="C14" s="23" t="s">
        <v>11</v>
      </c>
      <c r="D14" s="23">
        <v>3</v>
      </c>
      <c r="E14" s="24">
        <v>180</v>
      </c>
      <c r="F14" s="25">
        <f t="shared" si="0"/>
        <v>540</v>
      </c>
    </row>
    <row r="15" spans="1:6" x14ac:dyDescent="0.25">
      <c r="A15" s="26">
        <v>12</v>
      </c>
      <c r="B15" s="23" t="s">
        <v>25</v>
      </c>
      <c r="C15" s="23" t="s">
        <v>11</v>
      </c>
      <c r="D15" s="23">
        <v>1</v>
      </c>
      <c r="E15" s="24">
        <v>898</v>
      </c>
      <c r="F15" s="25">
        <f t="shared" si="0"/>
        <v>898</v>
      </c>
    </row>
    <row r="16" spans="1:6" x14ac:dyDescent="0.25">
      <c r="A16" s="26">
        <v>13</v>
      </c>
      <c r="B16" s="23" t="s">
        <v>37</v>
      </c>
      <c r="C16" s="23" t="s">
        <v>15</v>
      </c>
      <c r="D16" s="23">
        <v>1.8</v>
      </c>
      <c r="E16" s="24">
        <f>50*1.3*2.24</f>
        <v>145.60000000000002</v>
      </c>
      <c r="F16" s="25">
        <f t="shared" si="0"/>
        <v>262.08000000000004</v>
      </c>
    </row>
    <row r="17" spans="1:6" x14ac:dyDescent="0.25">
      <c r="A17" s="26">
        <v>14</v>
      </c>
      <c r="B17" s="23" t="s">
        <v>45</v>
      </c>
      <c r="C17" s="23" t="s">
        <v>15</v>
      </c>
      <c r="D17" s="23">
        <v>0.6</v>
      </c>
      <c r="E17" s="24">
        <v>145.6</v>
      </c>
      <c r="F17" s="25">
        <f t="shared" si="0"/>
        <v>87.36</v>
      </c>
    </row>
    <row r="18" spans="1:6" x14ac:dyDescent="0.25">
      <c r="A18" s="26">
        <v>15</v>
      </c>
      <c r="B18" s="23" t="s">
        <v>46</v>
      </c>
      <c r="C18" s="23" t="s">
        <v>15</v>
      </c>
      <c r="D18" s="23">
        <v>0.6</v>
      </c>
      <c r="E18" s="24">
        <v>145.6</v>
      </c>
      <c r="F18" s="25">
        <f t="shared" si="0"/>
        <v>87.36</v>
      </c>
    </row>
    <row r="19" spans="1:6" x14ac:dyDescent="0.25">
      <c r="A19" s="26">
        <v>16</v>
      </c>
      <c r="B19" s="23" t="s">
        <v>47</v>
      </c>
      <c r="C19" s="23" t="s">
        <v>15</v>
      </c>
      <c r="D19" s="23">
        <f>1.2*3</f>
        <v>3.5999999999999996</v>
      </c>
      <c r="E19" s="24">
        <f>50*1.3*0.717</f>
        <v>46.604999999999997</v>
      </c>
      <c r="F19" s="25">
        <f t="shared" si="0"/>
        <v>167.77799999999996</v>
      </c>
    </row>
    <row r="20" spans="1:6" x14ac:dyDescent="0.25">
      <c r="A20" s="26">
        <v>17</v>
      </c>
      <c r="B20" s="23" t="s">
        <v>38</v>
      </c>
      <c r="C20" s="23" t="s">
        <v>15</v>
      </c>
      <c r="D20" s="23">
        <v>3.6</v>
      </c>
      <c r="E20" s="24">
        <v>15</v>
      </c>
      <c r="F20" s="25">
        <f t="shared" si="0"/>
        <v>54</v>
      </c>
    </row>
    <row r="21" spans="1:6" x14ac:dyDescent="0.25">
      <c r="A21" s="26">
        <v>18</v>
      </c>
      <c r="B21" s="23" t="s">
        <v>48</v>
      </c>
      <c r="C21" s="23" t="s">
        <v>11</v>
      </c>
      <c r="D21" s="23">
        <v>8</v>
      </c>
      <c r="E21" s="24">
        <v>9</v>
      </c>
      <c r="F21" s="25">
        <f t="shared" si="0"/>
        <v>72</v>
      </c>
    </row>
    <row r="22" spans="1:6" x14ac:dyDescent="0.25">
      <c r="A22" s="26">
        <v>19</v>
      </c>
      <c r="B22" s="23" t="s">
        <v>14</v>
      </c>
      <c r="C22" s="23" t="s">
        <v>18</v>
      </c>
      <c r="D22" s="23">
        <f>1.2*0.8</f>
        <v>0.96</v>
      </c>
      <c r="E22" s="24">
        <v>250</v>
      </c>
      <c r="F22" s="25">
        <f t="shared" si="0"/>
        <v>240</v>
      </c>
    </row>
    <row r="23" spans="1:6" x14ac:dyDescent="0.25">
      <c r="A23" s="26">
        <v>20</v>
      </c>
      <c r="B23" s="23" t="s">
        <v>19</v>
      </c>
      <c r="C23" s="23" t="s">
        <v>11</v>
      </c>
      <c r="D23" s="23">
        <v>2</v>
      </c>
      <c r="E23" s="24">
        <v>10</v>
      </c>
      <c r="F23" s="25">
        <f t="shared" si="0"/>
        <v>20</v>
      </c>
    </row>
    <row r="24" spans="1:6" x14ac:dyDescent="0.25">
      <c r="A24" s="26">
        <v>21</v>
      </c>
      <c r="B24" s="23" t="s">
        <v>20</v>
      </c>
      <c r="C24" s="23" t="s">
        <v>11</v>
      </c>
      <c r="D24" s="23">
        <v>10</v>
      </c>
      <c r="E24" s="24">
        <v>4</v>
      </c>
      <c r="F24" s="25">
        <f t="shared" si="0"/>
        <v>40</v>
      </c>
    </row>
    <row r="25" spans="1:6" x14ac:dyDescent="0.25">
      <c r="A25" s="26">
        <v>22</v>
      </c>
      <c r="B25" s="23" t="s">
        <v>9</v>
      </c>
      <c r="C25" s="23" t="s">
        <v>12</v>
      </c>
      <c r="D25" s="23">
        <v>1</v>
      </c>
      <c r="E25" s="24">
        <v>200</v>
      </c>
      <c r="F25" s="25">
        <f t="shared" si="0"/>
        <v>200</v>
      </c>
    </row>
    <row r="26" spans="1:6" ht="15.75" thickBot="1" x14ac:dyDescent="0.3">
      <c r="A26" s="27"/>
      <c r="B26" s="28"/>
      <c r="C26" s="28"/>
      <c r="D26" s="28"/>
      <c r="E26" s="29"/>
      <c r="F26" s="30"/>
    </row>
    <row r="27" spans="1:6" ht="15.75" thickBot="1" x14ac:dyDescent="0.3">
      <c r="A27" s="12"/>
      <c r="B27" s="12"/>
      <c r="C27" s="12"/>
      <c r="D27" s="12"/>
      <c r="E27" s="13"/>
      <c r="F27" s="14"/>
    </row>
    <row r="28" spans="1:6" x14ac:dyDescent="0.25">
      <c r="A28" s="8"/>
      <c r="B28" s="8"/>
      <c r="C28" s="8"/>
      <c r="D28" s="15"/>
      <c r="E28" s="9" t="s">
        <v>2</v>
      </c>
      <c r="F28" s="10">
        <f>SUM(F4:F26)</f>
        <v>7925.1279999999997</v>
      </c>
    </row>
    <row r="29" spans="1:6" x14ac:dyDescent="0.25">
      <c r="A29" s="16"/>
      <c r="B29" s="16"/>
      <c r="C29" s="16"/>
      <c r="D29" s="16"/>
      <c r="E29" s="4" t="s">
        <v>8</v>
      </c>
      <c r="F29" s="5">
        <f>0.2*F28</f>
        <v>1585.0255999999999</v>
      </c>
    </row>
    <row r="30" spans="1:6" x14ac:dyDescent="0.25">
      <c r="A30" s="16"/>
      <c r="B30" s="17"/>
      <c r="C30" s="16"/>
      <c r="D30" s="16"/>
      <c r="E30" s="4"/>
      <c r="F30" s="11"/>
    </row>
    <row r="31" spans="1:6" ht="15.75" thickBot="1" x14ac:dyDescent="0.3">
      <c r="A31" s="16"/>
      <c r="B31" s="17"/>
      <c r="C31" s="16"/>
      <c r="D31" s="16"/>
      <c r="E31" s="6" t="s">
        <v>3</v>
      </c>
      <c r="F31" s="7">
        <f>F29+F28</f>
        <v>9510.1535999999996</v>
      </c>
    </row>
  </sheetData>
  <mergeCells count="1">
    <mergeCell ref="A1:F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6" workbookViewId="0">
      <selection activeCell="F29" sqref="F29"/>
    </sheetView>
  </sheetViews>
  <sheetFormatPr defaultRowHeight="15" x14ac:dyDescent="0.25"/>
  <cols>
    <col min="1" max="1" width="4.7109375" bestFit="1" customWidth="1"/>
    <col min="2" max="2" width="77" bestFit="1" customWidth="1"/>
    <col min="3" max="3" width="5" bestFit="1" customWidth="1"/>
    <col min="4" max="4" width="6.28515625" bestFit="1" customWidth="1"/>
    <col min="5" max="5" width="15.5703125" bestFit="1" customWidth="1"/>
    <col min="6" max="6" width="11.42578125" bestFit="1" customWidth="1"/>
  </cols>
  <sheetData>
    <row r="1" spans="1:6" x14ac:dyDescent="0.25">
      <c r="A1" s="31" t="s">
        <v>90</v>
      </c>
      <c r="B1" s="32"/>
      <c r="C1" s="32"/>
      <c r="D1" s="32"/>
      <c r="E1" s="32"/>
      <c r="F1" s="33"/>
    </row>
    <row r="2" spans="1:6" ht="15.75" thickBot="1" x14ac:dyDescent="0.3">
      <c r="A2" s="34"/>
      <c r="B2" s="35"/>
      <c r="C2" s="35"/>
      <c r="D2" s="35"/>
      <c r="E2" s="35"/>
      <c r="F2" s="36"/>
    </row>
    <row r="3" spans="1:6" ht="15.75" thickBot="1" x14ac:dyDescent="0.3">
      <c r="A3" s="1" t="s">
        <v>0</v>
      </c>
      <c r="B3" s="2" t="s">
        <v>7</v>
      </c>
      <c r="C3" s="1" t="s">
        <v>6</v>
      </c>
      <c r="D3" s="2" t="s">
        <v>1</v>
      </c>
      <c r="E3" s="1" t="s">
        <v>5</v>
      </c>
      <c r="F3" s="3" t="s">
        <v>4</v>
      </c>
    </row>
    <row r="4" spans="1:6" x14ac:dyDescent="0.25">
      <c r="A4" s="26">
        <v>1</v>
      </c>
      <c r="B4" s="23" t="s">
        <v>41</v>
      </c>
      <c r="C4" s="23" t="s">
        <v>11</v>
      </c>
      <c r="D4" s="23">
        <v>1</v>
      </c>
      <c r="E4" s="24">
        <f>0.35*1.1*4550</f>
        <v>1751.75</v>
      </c>
      <c r="F4" s="25">
        <f t="shared" ref="F4:F23" si="0">E4*D4</f>
        <v>1751.75</v>
      </c>
    </row>
    <row r="5" spans="1:6" x14ac:dyDescent="0.25">
      <c r="A5" s="26">
        <v>2</v>
      </c>
      <c r="B5" s="23" t="s">
        <v>42</v>
      </c>
      <c r="C5" s="23" t="s">
        <v>11</v>
      </c>
      <c r="D5" s="23">
        <v>2</v>
      </c>
      <c r="E5" s="24">
        <f>0.35*1.1*540</f>
        <v>207.9</v>
      </c>
      <c r="F5" s="25">
        <f t="shared" si="0"/>
        <v>415.8</v>
      </c>
    </row>
    <row r="6" spans="1:6" x14ac:dyDescent="0.25">
      <c r="A6" s="26">
        <v>3</v>
      </c>
      <c r="B6" s="23" t="s">
        <v>43</v>
      </c>
      <c r="C6" s="23" t="s">
        <v>11</v>
      </c>
      <c r="D6" s="23">
        <v>2</v>
      </c>
      <c r="E6" s="24">
        <v>85</v>
      </c>
      <c r="F6" s="25">
        <f t="shared" si="0"/>
        <v>170</v>
      </c>
    </row>
    <row r="7" spans="1:6" x14ac:dyDescent="0.25">
      <c r="A7" s="26">
        <v>4</v>
      </c>
      <c r="B7" s="23" t="s">
        <v>56</v>
      </c>
      <c r="C7" s="23" t="s">
        <v>11</v>
      </c>
      <c r="D7" s="23">
        <v>2</v>
      </c>
      <c r="E7" s="24">
        <v>100</v>
      </c>
      <c r="F7" s="25">
        <f t="shared" si="0"/>
        <v>200</v>
      </c>
    </row>
    <row r="8" spans="1:6" x14ac:dyDescent="0.25">
      <c r="A8" s="26">
        <v>5</v>
      </c>
      <c r="B8" s="23" t="s">
        <v>35</v>
      </c>
      <c r="C8" s="23" t="s">
        <v>11</v>
      </c>
      <c r="D8" s="23">
        <v>1</v>
      </c>
      <c r="E8" s="24">
        <v>50</v>
      </c>
      <c r="F8" s="25">
        <f t="shared" si="0"/>
        <v>50</v>
      </c>
    </row>
    <row r="9" spans="1:6" x14ac:dyDescent="0.25">
      <c r="A9" s="26">
        <v>6</v>
      </c>
      <c r="B9" s="23" t="s">
        <v>49</v>
      </c>
      <c r="C9" s="23" t="s">
        <v>11</v>
      </c>
      <c r="D9" s="23">
        <v>1</v>
      </c>
      <c r="E9" s="24">
        <v>1262</v>
      </c>
      <c r="F9" s="25">
        <f t="shared" si="0"/>
        <v>1262</v>
      </c>
    </row>
    <row r="10" spans="1:6" x14ac:dyDescent="0.25">
      <c r="A10" s="26">
        <v>7</v>
      </c>
      <c r="B10" s="23" t="s">
        <v>50</v>
      </c>
      <c r="C10" s="23" t="s">
        <v>11</v>
      </c>
      <c r="D10" s="23">
        <v>1</v>
      </c>
      <c r="E10" s="24">
        <v>700</v>
      </c>
      <c r="F10" s="25">
        <f t="shared" si="0"/>
        <v>700</v>
      </c>
    </row>
    <row r="11" spans="1:6" x14ac:dyDescent="0.25">
      <c r="A11" s="26">
        <v>8</v>
      </c>
      <c r="B11" s="23" t="s">
        <v>13</v>
      </c>
      <c r="C11" s="23" t="s">
        <v>11</v>
      </c>
      <c r="D11" s="23">
        <v>1</v>
      </c>
      <c r="E11" s="24">
        <v>673</v>
      </c>
      <c r="F11" s="25">
        <f t="shared" si="0"/>
        <v>673</v>
      </c>
    </row>
    <row r="12" spans="1:6" x14ac:dyDescent="0.25">
      <c r="A12" s="26">
        <v>9</v>
      </c>
      <c r="B12" s="23" t="s">
        <v>36</v>
      </c>
      <c r="C12" s="23" t="s">
        <v>15</v>
      </c>
      <c r="D12" s="23">
        <f>0.6*3</f>
        <v>1.7999999999999998</v>
      </c>
      <c r="E12" s="24">
        <v>175</v>
      </c>
      <c r="F12" s="25">
        <f t="shared" si="0"/>
        <v>314.99999999999994</v>
      </c>
    </row>
    <row r="13" spans="1:6" x14ac:dyDescent="0.25">
      <c r="A13" s="26">
        <v>10</v>
      </c>
      <c r="B13" s="23" t="s">
        <v>36</v>
      </c>
      <c r="C13" s="23" t="s">
        <v>15</v>
      </c>
      <c r="D13" s="23">
        <v>0.6</v>
      </c>
      <c r="E13" s="24">
        <v>175</v>
      </c>
      <c r="F13" s="25">
        <f t="shared" si="0"/>
        <v>105</v>
      </c>
    </row>
    <row r="14" spans="1:6" x14ac:dyDescent="0.25">
      <c r="A14" s="26">
        <v>11</v>
      </c>
      <c r="B14" s="23" t="s">
        <v>36</v>
      </c>
      <c r="C14" s="23" t="s">
        <v>15</v>
      </c>
      <c r="D14" s="23">
        <v>0.6</v>
      </c>
      <c r="E14" s="24">
        <v>175</v>
      </c>
      <c r="F14" s="25">
        <f t="shared" si="0"/>
        <v>105</v>
      </c>
    </row>
    <row r="15" spans="1:6" x14ac:dyDescent="0.25">
      <c r="A15" s="26">
        <v>12</v>
      </c>
      <c r="B15" s="23" t="s">
        <v>51</v>
      </c>
      <c r="C15" s="23" t="s">
        <v>15</v>
      </c>
      <c r="D15" s="23">
        <f>3*1.2*D9</f>
        <v>3.5999999999999996</v>
      </c>
      <c r="E15" s="24">
        <f>50*1.3*1.791</f>
        <v>116.41499999999999</v>
      </c>
      <c r="F15" s="25">
        <f t="shared" si="0"/>
        <v>419.09399999999994</v>
      </c>
    </row>
    <row r="16" spans="1:6" x14ac:dyDescent="0.25">
      <c r="A16" s="26">
        <v>13</v>
      </c>
      <c r="B16" s="23" t="s">
        <v>52</v>
      </c>
      <c r="C16" s="23" t="s">
        <v>15</v>
      </c>
      <c r="D16" s="23">
        <f t="shared" ref="D16" si="1">3*1.2*D10</f>
        <v>3.5999999999999996</v>
      </c>
      <c r="E16" s="24">
        <f>50*1.3*1.71</f>
        <v>111.14999999999999</v>
      </c>
      <c r="F16" s="25">
        <f t="shared" si="0"/>
        <v>400.13999999999993</v>
      </c>
    </row>
    <row r="17" spans="1:6" x14ac:dyDescent="0.25">
      <c r="A17" s="26">
        <v>14</v>
      </c>
      <c r="B17" s="23" t="s">
        <v>53</v>
      </c>
      <c r="C17" s="23" t="s">
        <v>15</v>
      </c>
      <c r="D17" s="23">
        <f>3*1.2*D11</f>
        <v>3.5999999999999996</v>
      </c>
      <c r="E17" s="24">
        <f>50*1.3*0.869</f>
        <v>56.484999999999999</v>
      </c>
      <c r="F17" s="25">
        <f t="shared" si="0"/>
        <v>203.34599999999998</v>
      </c>
    </row>
    <row r="18" spans="1:6" x14ac:dyDescent="0.25">
      <c r="A18" s="26">
        <v>15</v>
      </c>
      <c r="B18" s="23" t="s">
        <v>39</v>
      </c>
      <c r="C18" s="23" t="s">
        <v>15</v>
      </c>
      <c r="D18" s="23">
        <f>3*D17</f>
        <v>10.799999999999999</v>
      </c>
      <c r="E18" s="24">
        <v>17</v>
      </c>
      <c r="F18" s="25">
        <f t="shared" si="0"/>
        <v>183.6</v>
      </c>
    </row>
    <row r="19" spans="1:6" x14ac:dyDescent="0.25">
      <c r="A19" s="26">
        <v>16</v>
      </c>
      <c r="B19" s="23" t="s">
        <v>48</v>
      </c>
      <c r="C19" s="23" t="s">
        <v>11</v>
      </c>
      <c r="D19" s="23">
        <v>8</v>
      </c>
      <c r="E19" s="24">
        <v>9</v>
      </c>
      <c r="F19" s="25">
        <f t="shared" si="0"/>
        <v>72</v>
      </c>
    </row>
    <row r="20" spans="1:6" x14ac:dyDescent="0.25">
      <c r="A20" s="26">
        <v>17</v>
      </c>
      <c r="B20" s="23" t="s">
        <v>14</v>
      </c>
      <c r="C20" s="23" t="s">
        <v>18</v>
      </c>
      <c r="D20" s="23">
        <f>1.2*0.8</f>
        <v>0.96</v>
      </c>
      <c r="E20" s="24">
        <v>250</v>
      </c>
      <c r="F20" s="25">
        <f t="shared" si="0"/>
        <v>240</v>
      </c>
    </row>
    <row r="21" spans="1:6" x14ac:dyDescent="0.25">
      <c r="A21" s="26">
        <v>18</v>
      </c>
      <c r="B21" s="23" t="s">
        <v>19</v>
      </c>
      <c r="C21" s="23" t="s">
        <v>11</v>
      </c>
      <c r="D21" s="23">
        <v>2</v>
      </c>
      <c r="E21" s="24">
        <v>10</v>
      </c>
      <c r="F21" s="25">
        <f t="shared" si="0"/>
        <v>20</v>
      </c>
    </row>
    <row r="22" spans="1:6" x14ac:dyDescent="0.25">
      <c r="A22" s="26">
        <v>19</v>
      </c>
      <c r="B22" s="23" t="s">
        <v>20</v>
      </c>
      <c r="C22" s="23" t="s">
        <v>11</v>
      </c>
      <c r="D22" s="23">
        <v>10</v>
      </c>
      <c r="E22" s="24">
        <v>4</v>
      </c>
      <c r="F22" s="25">
        <f t="shared" si="0"/>
        <v>40</v>
      </c>
    </row>
    <row r="23" spans="1:6" x14ac:dyDescent="0.25">
      <c r="A23" s="26">
        <v>20</v>
      </c>
      <c r="B23" s="23" t="s">
        <v>9</v>
      </c>
      <c r="C23" s="23" t="s">
        <v>12</v>
      </c>
      <c r="D23" s="23">
        <v>1</v>
      </c>
      <c r="E23" s="24">
        <v>200</v>
      </c>
      <c r="F23" s="25">
        <f t="shared" si="0"/>
        <v>200</v>
      </c>
    </row>
    <row r="24" spans="1:6" ht="15.75" thickBot="1" x14ac:dyDescent="0.3">
      <c r="A24" s="27"/>
      <c r="B24" s="28"/>
      <c r="C24" s="28"/>
      <c r="D24" s="28"/>
      <c r="E24" s="29"/>
      <c r="F24" s="30"/>
    </row>
    <row r="25" spans="1:6" ht="15.75" thickBot="1" x14ac:dyDescent="0.3">
      <c r="A25" s="12"/>
      <c r="B25" s="12"/>
      <c r="C25" s="12"/>
      <c r="D25" s="12"/>
      <c r="E25" s="13"/>
      <c r="F25" s="14"/>
    </row>
    <row r="26" spans="1:6" x14ac:dyDescent="0.25">
      <c r="A26" s="8"/>
      <c r="B26" s="8"/>
      <c r="C26" s="8"/>
      <c r="D26" s="15"/>
      <c r="E26" s="9" t="s">
        <v>2</v>
      </c>
      <c r="F26" s="10">
        <f>SUM(F4:F24)</f>
        <v>7525.7300000000005</v>
      </c>
    </row>
    <row r="27" spans="1:6" x14ac:dyDescent="0.25">
      <c r="A27" s="16"/>
      <c r="B27" s="16"/>
      <c r="C27" s="16"/>
      <c r="D27" s="16"/>
      <c r="E27" s="4" t="s">
        <v>8</v>
      </c>
      <c r="F27" s="5">
        <f>0.2*F26</f>
        <v>1505.1460000000002</v>
      </c>
    </row>
    <row r="28" spans="1:6" x14ac:dyDescent="0.25">
      <c r="A28" s="16"/>
      <c r="B28" s="17"/>
      <c r="C28" s="16"/>
      <c r="D28" s="16"/>
      <c r="E28" s="4"/>
      <c r="F28" s="11"/>
    </row>
    <row r="29" spans="1:6" ht="15.75" thickBot="1" x14ac:dyDescent="0.3">
      <c r="A29" s="16"/>
      <c r="B29" s="17"/>
      <c r="C29" s="16"/>
      <c r="D29" s="16"/>
      <c r="E29" s="6" t="s">
        <v>3</v>
      </c>
      <c r="F29" s="7">
        <f>F27+F26</f>
        <v>9030.8760000000002</v>
      </c>
    </row>
  </sheetData>
  <mergeCells count="1">
    <mergeCell ref="A1:F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workbookViewId="0">
      <selection activeCell="F29" sqref="F29"/>
    </sheetView>
  </sheetViews>
  <sheetFormatPr defaultRowHeight="15" x14ac:dyDescent="0.25"/>
  <cols>
    <col min="1" max="1" width="4.7109375" bestFit="1" customWidth="1"/>
    <col min="2" max="2" width="77" bestFit="1" customWidth="1"/>
    <col min="3" max="3" width="5" bestFit="1" customWidth="1"/>
    <col min="4" max="4" width="6.28515625" bestFit="1" customWidth="1"/>
    <col min="5" max="5" width="15.5703125" bestFit="1" customWidth="1"/>
    <col min="6" max="6" width="11.42578125" bestFit="1" customWidth="1"/>
  </cols>
  <sheetData>
    <row r="1" spans="1:6" x14ac:dyDescent="0.25">
      <c r="A1" s="31" t="s">
        <v>89</v>
      </c>
      <c r="B1" s="32"/>
      <c r="C1" s="32"/>
      <c r="D1" s="32"/>
      <c r="E1" s="32"/>
      <c r="F1" s="33"/>
    </row>
    <row r="2" spans="1:6" ht="15.75" thickBot="1" x14ac:dyDescent="0.3">
      <c r="A2" s="34"/>
      <c r="B2" s="35"/>
      <c r="C2" s="35"/>
      <c r="D2" s="35"/>
      <c r="E2" s="35"/>
      <c r="F2" s="36"/>
    </row>
    <row r="3" spans="1:6" ht="15.75" thickBot="1" x14ac:dyDescent="0.3">
      <c r="A3" s="1" t="s">
        <v>0</v>
      </c>
      <c r="B3" s="2" t="s">
        <v>7</v>
      </c>
      <c r="C3" s="1" t="s">
        <v>6</v>
      </c>
      <c r="D3" s="2" t="s">
        <v>1</v>
      </c>
      <c r="E3" s="1" t="s">
        <v>5</v>
      </c>
      <c r="F3" s="3" t="s">
        <v>4</v>
      </c>
    </row>
    <row r="4" spans="1:6" x14ac:dyDescent="0.25">
      <c r="A4" s="26">
        <v>1</v>
      </c>
      <c r="B4" s="23" t="s">
        <v>41</v>
      </c>
      <c r="C4" s="23" t="s">
        <v>11</v>
      </c>
      <c r="D4" s="23">
        <v>1</v>
      </c>
      <c r="E4" s="24">
        <f>0.35*1.1*4550</f>
        <v>1751.75</v>
      </c>
      <c r="F4" s="25">
        <f t="shared" ref="F4:F23" si="0">E4*D4</f>
        <v>1751.75</v>
      </c>
    </row>
    <row r="5" spans="1:6" x14ac:dyDescent="0.25">
      <c r="A5" s="26">
        <v>2</v>
      </c>
      <c r="B5" s="23" t="s">
        <v>42</v>
      </c>
      <c r="C5" s="23" t="s">
        <v>11</v>
      </c>
      <c r="D5" s="23">
        <v>2</v>
      </c>
      <c r="E5" s="24">
        <f>0.35*1.1*540</f>
        <v>207.9</v>
      </c>
      <c r="F5" s="25">
        <f t="shared" si="0"/>
        <v>415.8</v>
      </c>
    </row>
    <row r="6" spans="1:6" x14ac:dyDescent="0.25">
      <c r="A6" s="26">
        <v>3</v>
      </c>
      <c r="B6" s="23" t="s">
        <v>43</v>
      </c>
      <c r="C6" s="23" t="s">
        <v>11</v>
      </c>
      <c r="D6" s="23">
        <v>2</v>
      </c>
      <c r="E6" s="24">
        <v>85</v>
      </c>
      <c r="F6" s="25">
        <f t="shared" si="0"/>
        <v>170</v>
      </c>
    </row>
    <row r="7" spans="1:6" x14ac:dyDescent="0.25">
      <c r="A7" s="26">
        <v>4</v>
      </c>
      <c r="B7" s="23" t="s">
        <v>16</v>
      </c>
      <c r="C7" s="23" t="s">
        <v>11</v>
      </c>
      <c r="D7" s="23">
        <v>2</v>
      </c>
      <c r="E7" s="24">
        <v>112</v>
      </c>
      <c r="F7" s="25">
        <f t="shared" si="0"/>
        <v>224</v>
      </c>
    </row>
    <row r="8" spans="1:6" x14ac:dyDescent="0.25">
      <c r="A8" s="26">
        <v>5</v>
      </c>
      <c r="B8" s="23" t="s">
        <v>35</v>
      </c>
      <c r="C8" s="23" t="s">
        <v>11</v>
      </c>
      <c r="D8" s="23">
        <v>1</v>
      </c>
      <c r="E8" s="24">
        <v>50</v>
      </c>
      <c r="F8" s="25">
        <f t="shared" si="0"/>
        <v>50</v>
      </c>
    </row>
    <row r="9" spans="1:6" x14ac:dyDescent="0.25">
      <c r="A9" s="26">
        <v>6</v>
      </c>
      <c r="B9" s="23" t="s">
        <v>21</v>
      </c>
      <c r="C9" s="23" t="s">
        <v>11</v>
      </c>
      <c r="D9" s="23">
        <v>1</v>
      </c>
      <c r="E9" s="24">
        <v>1262</v>
      </c>
      <c r="F9" s="25">
        <f t="shared" si="0"/>
        <v>1262</v>
      </c>
    </row>
    <row r="10" spans="1:6" x14ac:dyDescent="0.25">
      <c r="A10" s="26">
        <v>7</v>
      </c>
      <c r="B10" s="23" t="s">
        <v>54</v>
      </c>
      <c r="C10" s="23" t="s">
        <v>11</v>
      </c>
      <c r="D10" s="23">
        <v>1</v>
      </c>
      <c r="E10" s="24">
        <v>673</v>
      </c>
      <c r="F10" s="25">
        <f t="shared" si="0"/>
        <v>673</v>
      </c>
    </row>
    <row r="11" spans="1:6" x14ac:dyDescent="0.25">
      <c r="A11" s="26">
        <v>8</v>
      </c>
      <c r="B11" s="23" t="s">
        <v>13</v>
      </c>
      <c r="C11" s="23" t="s">
        <v>11</v>
      </c>
      <c r="D11" s="23">
        <v>1</v>
      </c>
      <c r="E11" s="24">
        <v>673</v>
      </c>
      <c r="F11" s="25">
        <f t="shared" si="0"/>
        <v>673</v>
      </c>
    </row>
    <row r="12" spans="1:6" x14ac:dyDescent="0.25">
      <c r="A12" s="26">
        <v>9</v>
      </c>
      <c r="B12" s="23" t="s">
        <v>44</v>
      </c>
      <c r="C12" s="23" t="s">
        <v>11</v>
      </c>
      <c r="D12" s="23">
        <v>1</v>
      </c>
      <c r="E12" s="24">
        <v>348</v>
      </c>
      <c r="F12" s="25">
        <f t="shared" si="0"/>
        <v>348</v>
      </c>
    </row>
    <row r="13" spans="1:6" x14ac:dyDescent="0.25">
      <c r="A13" s="26">
        <v>10</v>
      </c>
      <c r="B13" s="23" t="s">
        <v>55</v>
      </c>
      <c r="C13" s="23" t="s">
        <v>11</v>
      </c>
      <c r="D13" s="23">
        <v>1</v>
      </c>
      <c r="E13" s="24">
        <v>320</v>
      </c>
      <c r="F13" s="25">
        <f t="shared" si="0"/>
        <v>320</v>
      </c>
    </row>
    <row r="14" spans="1:6" x14ac:dyDescent="0.25">
      <c r="A14" s="26">
        <v>11</v>
      </c>
      <c r="B14" s="23" t="s">
        <v>52</v>
      </c>
      <c r="C14" s="23" t="s">
        <v>15</v>
      </c>
      <c r="D14" s="23">
        <v>1.8</v>
      </c>
      <c r="E14" s="24">
        <f>50*1.3*1.71</f>
        <v>111.14999999999999</v>
      </c>
      <c r="F14" s="25">
        <f t="shared" si="0"/>
        <v>200.07</v>
      </c>
    </row>
    <row r="15" spans="1:6" x14ac:dyDescent="0.25">
      <c r="A15" s="26">
        <v>12</v>
      </c>
      <c r="B15" s="23" t="s">
        <v>57</v>
      </c>
      <c r="C15" s="23" t="s">
        <v>15</v>
      </c>
      <c r="D15" s="23">
        <v>0.6</v>
      </c>
      <c r="E15" s="24">
        <f t="shared" ref="E15:E16" si="1">50*1.3*1.71</f>
        <v>111.14999999999999</v>
      </c>
      <c r="F15" s="25">
        <f t="shared" si="0"/>
        <v>66.69</v>
      </c>
    </row>
    <row r="16" spans="1:6" x14ac:dyDescent="0.25">
      <c r="A16" s="26">
        <v>13</v>
      </c>
      <c r="B16" s="23" t="s">
        <v>58</v>
      </c>
      <c r="C16" s="23" t="s">
        <v>15</v>
      </c>
      <c r="D16" s="23">
        <v>0.6</v>
      </c>
      <c r="E16" s="24">
        <f t="shared" si="1"/>
        <v>111.14999999999999</v>
      </c>
      <c r="F16" s="25">
        <f t="shared" si="0"/>
        <v>66.69</v>
      </c>
    </row>
    <row r="17" spans="1:6" x14ac:dyDescent="0.25">
      <c r="A17" s="26">
        <v>14</v>
      </c>
      <c r="B17" s="23" t="s">
        <v>53</v>
      </c>
      <c r="C17" s="23" t="s">
        <v>15</v>
      </c>
      <c r="D17" s="23">
        <f>3*1.2*(D10+D11+D12+D13)</f>
        <v>14.399999999999999</v>
      </c>
      <c r="E17" s="24">
        <f>50*1.3*0.869</f>
        <v>56.484999999999999</v>
      </c>
      <c r="F17" s="25">
        <f t="shared" si="0"/>
        <v>813.3839999999999</v>
      </c>
    </row>
    <row r="18" spans="1:6" x14ac:dyDescent="0.25">
      <c r="A18" s="26">
        <v>15</v>
      </c>
      <c r="B18" s="23" t="s">
        <v>39</v>
      </c>
      <c r="C18" s="23" t="s">
        <v>15</v>
      </c>
      <c r="D18" s="23">
        <f>D17</f>
        <v>14.399999999999999</v>
      </c>
      <c r="E18" s="24">
        <v>17</v>
      </c>
      <c r="F18" s="25">
        <f t="shared" si="0"/>
        <v>244.79999999999998</v>
      </c>
    </row>
    <row r="19" spans="1:6" x14ac:dyDescent="0.25">
      <c r="A19" s="26">
        <v>16</v>
      </c>
      <c r="B19" s="23" t="s">
        <v>48</v>
      </c>
      <c r="C19" s="23" t="s">
        <v>11</v>
      </c>
      <c r="D19" s="23">
        <v>8</v>
      </c>
      <c r="E19" s="24">
        <v>9</v>
      </c>
      <c r="F19" s="25">
        <f t="shared" si="0"/>
        <v>72</v>
      </c>
    </row>
    <row r="20" spans="1:6" x14ac:dyDescent="0.25">
      <c r="A20" s="26">
        <v>17</v>
      </c>
      <c r="B20" s="23" t="s">
        <v>14</v>
      </c>
      <c r="C20" s="23" t="s">
        <v>18</v>
      </c>
      <c r="D20" s="23">
        <f>1.2*0.8</f>
        <v>0.96</v>
      </c>
      <c r="E20" s="24">
        <v>250</v>
      </c>
      <c r="F20" s="25">
        <f t="shared" si="0"/>
        <v>240</v>
      </c>
    </row>
    <row r="21" spans="1:6" x14ac:dyDescent="0.25">
      <c r="A21" s="26">
        <v>18</v>
      </c>
      <c r="B21" s="23" t="s">
        <v>19</v>
      </c>
      <c r="C21" s="23" t="s">
        <v>11</v>
      </c>
      <c r="D21" s="23">
        <v>2</v>
      </c>
      <c r="E21" s="24">
        <v>10</v>
      </c>
      <c r="F21" s="25">
        <f t="shared" si="0"/>
        <v>20</v>
      </c>
    </row>
    <row r="22" spans="1:6" x14ac:dyDescent="0.25">
      <c r="A22" s="26">
        <v>19</v>
      </c>
      <c r="B22" s="23" t="s">
        <v>20</v>
      </c>
      <c r="C22" s="23" t="s">
        <v>11</v>
      </c>
      <c r="D22" s="23">
        <v>10</v>
      </c>
      <c r="E22" s="24">
        <v>4</v>
      </c>
      <c r="F22" s="25">
        <f t="shared" si="0"/>
        <v>40</v>
      </c>
    </row>
    <row r="23" spans="1:6" x14ac:dyDescent="0.25">
      <c r="A23" s="26">
        <v>20</v>
      </c>
      <c r="B23" s="23" t="s">
        <v>9</v>
      </c>
      <c r="C23" s="23" t="s">
        <v>12</v>
      </c>
      <c r="D23" s="23">
        <v>1</v>
      </c>
      <c r="E23" s="24">
        <v>200</v>
      </c>
      <c r="F23" s="25">
        <f t="shared" si="0"/>
        <v>200</v>
      </c>
    </row>
    <row r="24" spans="1:6" ht="15.75" thickBot="1" x14ac:dyDescent="0.3">
      <c r="A24" s="27"/>
      <c r="B24" s="28"/>
      <c r="C24" s="28"/>
      <c r="D24" s="28"/>
      <c r="E24" s="29"/>
      <c r="F24" s="30"/>
    </row>
    <row r="25" spans="1:6" ht="15.75" thickBot="1" x14ac:dyDescent="0.3">
      <c r="A25" s="12"/>
      <c r="B25" s="12"/>
      <c r="C25" s="12"/>
      <c r="D25" s="12"/>
      <c r="E25" s="13"/>
      <c r="F25" s="14"/>
    </row>
    <row r="26" spans="1:6" x14ac:dyDescent="0.25">
      <c r="A26" s="8"/>
      <c r="B26" s="8"/>
      <c r="C26" s="8"/>
      <c r="D26" s="15"/>
      <c r="E26" s="9" t="s">
        <v>2</v>
      </c>
      <c r="F26" s="10">
        <f>SUM(F4:F24)</f>
        <v>7851.1839999999993</v>
      </c>
    </row>
    <row r="27" spans="1:6" x14ac:dyDescent="0.25">
      <c r="A27" s="16"/>
      <c r="B27" s="16"/>
      <c r="C27" s="16"/>
      <c r="D27" s="16"/>
      <c r="E27" s="4" t="s">
        <v>8</v>
      </c>
      <c r="F27" s="5">
        <f>0.2*F26</f>
        <v>1570.2367999999999</v>
      </c>
    </row>
    <row r="28" spans="1:6" x14ac:dyDescent="0.25">
      <c r="A28" s="16"/>
      <c r="B28" s="17"/>
      <c r="C28" s="16"/>
      <c r="D28" s="16"/>
      <c r="E28" s="4"/>
      <c r="F28" s="11"/>
    </row>
    <row r="29" spans="1:6" ht="15.75" thickBot="1" x14ac:dyDescent="0.3">
      <c r="A29" s="16"/>
      <c r="B29" s="17"/>
      <c r="C29" s="16"/>
      <c r="D29" s="16"/>
      <c r="E29" s="6" t="s">
        <v>3</v>
      </c>
      <c r="F29" s="7">
        <f>F27+F26</f>
        <v>9421.4207999999999</v>
      </c>
    </row>
  </sheetData>
  <mergeCells count="1">
    <mergeCell ref="A1:F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sqref="A1:F2"/>
    </sheetView>
  </sheetViews>
  <sheetFormatPr defaultRowHeight="15" x14ac:dyDescent="0.25"/>
  <cols>
    <col min="1" max="1" width="4.7109375" bestFit="1" customWidth="1"/>
    <col min="2" max="2" width="75.85546875" bestFit="1" customWidth="1"/>
    <col min="3" max="3" width="5" bestFit="1" customWidth="1"/>
    <col min="4" max="4" width="6.28515625" bestFit="1" customWidth="1"/>
    <col min="5" max="5" width="15.5703125" bestFit="1" customWidth="1"/>
    <col min="6" max="6" width="12.42578125" bestFit="1" customWidth="1"/>
  </cols>
  <sheetData>
    <row r="1" spans="1:6" x14ac:dyDescent="0.25">
      <c r="A1" s="31" t="s">
        <v>88</v>
      </c>
      <c r="B1" s="32"/>
      <c r="C1" s="32"/>
      <c r="D1" s="32"/>
      <c r="E1" s="32"/>
      <c r="F1" s="33"/>
    </row>
    <row r="2" spans="1:6" ht="15.75" thickBot="1" x14ac:dyDescent="0.3">
      <c r="A2" s="34"/>
      <c r="B2" s="35"/>
      <c r="C2" s="35"/>
      <c r="D2" s="35"/>
      <c r="E2" s="35"/>
      <c r="F2" s="36"/>
    </row>
    <row r="3" spans="1:6" ht="15.75" thickBot="1" x14ac:dyDescent="0.3">
      <c r="A3" s="1" t="s">
        <v>0</v>
      </c>
      <c r="B3" s="2" t="s">
        <v>7</v>
      </c>
      <c r="C3" s="1" t="s">
        <v>6</v>
      </c>
      <c r="D3" s="2" t="s">
        <v>1</v>
      </c>
      <c r="E3" s="1" t="s">
        <v>5</v>
      </c>
      <c r="F3" s="3" t="s">
        <v>4</v>
      </c>
    </row>
    <row r="4" spans="1:6" x14ac:dyDescent="0.25">
      <c r="A4" s="26">
        <v>1</v>
      </c>
      <c r="B4" s="23" t="s">
        <v>87</v>
      </c>
      <c r="C4" s="23" t="s">
        <v>11</v>
      </c>
      <c r="D4" s="23">
        <v>1</v>
      </c>
      <c r="E4" s="24">
        <v>600</v>
      </c>
      <c r="F4" s="25">
        <f>E4*D4</f>
        <v>600</v>
      </c>
    </row>
    <row r="5" spans="1:6" x14ac:dyDescent="0.25">
      <c r="A5" s="26">
        <v>2</v>
      </c>
      <c r="B5" s="23" t="s">
        <v>59</v>
      </c>
      <c r="C5" s="23" t="s">
        <v>11</v>
      </c>
      <c r="D5" s="23">
        <v>1</v>
      </c>
      <c r="E5" s="24">
        <v>636</v>
      </c>
      <c r="F5" s="25">
        <f t="shared" ref="F5:F37" si="0">E5*D5</f>
        <v>636</v>
      </c>
    </row>
    <row r="6" spans="1:6" x14ac:dyDescent="0.25">
      <c r="A6" s="26">
        <v>3</v>
      </c>
      <c r="B6" s="23" t="s">
        <v>60</v>
      </c>
      <c r="C6" s="23" t="s">
        <v>11</v>
      </c>
      <c r="D6" s="23">
        <v>3</v>
      </c>
      <c r="E6" s="24">
        <v>32</v>
      </c>
      <c r="F6" s="25">
        <f t="shared" si="0"/>
        <v>96</v>
      </c>
    </row>
    <row r="7" spans="1:6" x14ac:dyDescent="0.25">
      <c r="A7" s="26">
        <v>4</v>
      </c>
      <c r="B7" s="23" t="s">
        <v>61</v>
      </c>
      <c r="C7" s="23" t="s">
        <v>11</v>
      </c>
      <c r="D7" s="23">
        <v>1</v>
      </c>
      <c r="E7" s="24">
        <v>32</v>
      </c>
      <c r="F7" s="25">
        <f t="shared" si="0"/>
        <v>32</v>
      </c>
    </row>
    <row r="8" spans="1:6" x14ac:dyDescent="0.25">
      <c r="A8" s="26">
        <v>5</v>
      </c>
      <c r="B8" s="23" t="s">
        <v>62</v>
      </c>
      <c r="C8" s="23" t="s">
        <v>11</v>
      </c>
      <c r="D8" s="23">
        <v>1</v>
      </c>
      <c r="E8" s="24">
        <v>32</v>
      </c>
      <c r="F8" s="25">
        <f t="shared" si="0"/>
        <v>32</v>
      </c>
    </row>
    <row r="9" spans="1:6" x14ac:dyDescent="0.25">
      <c r="A9" s="26">
        <v>6</v>
      </c>
      <c r="B9" s="23" t="s">
        <v>63</v>
      </c>
      <c r="C9" s="23" t="s">
        <v>11</v>
      </c>
      <c r="D9" s="23">
        <v>1</v>
      </c>
      <c r="E9" s="24">
        <v>32</v>
      </c>
      <c r="F9" s="25">
        <f t="shared" si="0"/>
        <v>32</v>
      </c>
    </row>
    <row r="10" spans="1:6" x14ac:dyDescent="0.25">
      <c r="A10" s="26">
        <v>7</v>
      </c>
      <c r="B10" s="23" t="s">
        <v>10</v>
      </c>
      <c r="C10" s="23" t="s">
        <v>11</v>
      </c>
      <c r="D10" s="23">
        <v>3</v>
      </c>
      <c r="E10" s="24">
        <v>12</v>
      </c>
      <c r="F10" s="25">
        <f t="shared" si="0"/>
        <v>36</v>
      </c>
    </row>
    <row r="11" spans="1:6" x14ac:dyDescent="0.25">
      <c r="A11" s="26">
        <v>8</v>
      </c>
      <c r="B11" s="23" t="s">
        <v>83</v>
      </c>
      <c r="C11" s="23" t="s">
        <v>11</v>
      </c>
      <c r="D11" s="23">
        <v>1</v>
      </c>
      <c r="E11" s="24">
        <v>847</v>
      </c>
      <c r="F11" s="25">
        <f t="shared" si="0"/>
        <v>847</v>
      </c>
    </row>
    <row r="12" spans="1:6" x14ac:dyDescent="0.25">
      <c r="A12" s="26">
        <v>9</v>
      </c>
      <c r="B12" s="23" t="s">
        <v>64</v>
      </c>
      <c r="C12" s="23" t="s">
        <v>11</v>
      </c>
      <c r="D12" s="23">
        <f>D16</f>
        <v>3</v>
      </c>
      <c r="E12" s="24">
        <v>737</v>
      </c>
      <c r="F12" s="25">
        <f t="shared" si="0"/>
        <v>2211</v>
      </c>
    </row>
    <row r="13" spans="1:6" x14ac:dyDescent="0.25">
      <c r="A13" s="26">
        <v>10</v>
      </c>
      <c r="B13" s="23" t="s">
        <v>65</v>
      </c>
      <c r="C13" s="23" t="s">
        <v>11</v>
      </c>
      <c r="D13" s="23">
        <f>D17</f>
        <v>1</v>
      </c>
      <c r="E13" s="24">
        <v>451</v>
      </c>
      <c r="F13" s="25">
        <f t="shared" si="0"/>
        <v>451</v>
      </c>
    </row>
    <row r="14" spans="1:6" x14ac:dyDescent="0.25">
      <c r="A14" s="26">
        <v>11</v>
      </c>
      <c r="B14" s="23" t="s">
        <v>66</v>
      </c>
      <c r="C14" s="23" t="s">
        <v>11</v>
      </c>
      <c r="D14" s="23">
        <f>D18</f>
        <v>1</v>
      </c>
      <c r="E14" s="24">
        <v>425</v>
      </c>
      <c r="F14" s="25">
        <f t="shared" si="0"/>
        <v>425</v>
      </c>
    </row>
    <row r="15" spans="1:6" x14ac:dyDescent="0.25">
      <c r="A15" s="26">
        <v>12</v>
      </c>
      <c r="B15" s="23" t="s">
        <v>67</v>
      </c>
      <c r="C15" s="23" t="s">
        <v>11</v>
      </c>
      <c r="D15" s="23">
        <f>D19</f>
        <v>1</v>
      </c>
      <c r="E15" s="24">
        <v>335</v>
      </c>
      <c r="F15" s="25">
        <f t="shared" si="0"/>
        <v>335</v>
      </c>
    </row>
    <row r="16" spans="1:6" x14ac:dyDescent="0.25">
      <c r="A16" s="26">
        <v>13</v>
      </c>
      <c r="B16" s="23" t="s">
        <v>68</v>
      </c>
      <c r="C16" s="23" t="s">
        <v>11</v>
      </c>
      <c r="D16" s="23">
        <v>3</v>
      </c>
      <c r="E16" s="24">
        <v>321</v>
      </c>
      <c r="F16" s="25">
        <f t="shared" si="0"/>
        <v>963</v>
      </c>
    </row>
    <row r="17" spans="1:6" x14ac:dyDescent="0.25">
      <c r="A17" s="26">
        <v>14</v>
      </c>
      <c r="B17" s="23" t="s">
        <v>69</v>
      </c>
      <c r="C17" s="23" t="s">
        <v>11</v>
      </c>
      <c r="D17" s="23">
        <v>1</v>
      </c>
      <c r="E17" s="24">
        <v>258</v>
      </c>
      <c r="F17" s="25">
        <f t="shared" si="0"/>
        <v>258</v>
      </c>
    </row>
    <row r="18" spans="1:6" x14ac:dyDescent="0.25">
      <c r="A18" s="26">
        <v>15</v>
      </c>
      <c r="B18" s="23" t="s">
        <v>70</v>
      </c>
      <c r="C18" s="23" t="s">
        <v>11</v>
      </c>
      <c r="D18" s="23">
        <v>1</v>
      </c>
      <c r="E18" s="24">
        <v>172</v>
      </c>
      <c r="F18" s="25">
        <f t="shared" si="0"/>
        <v>172</v>
      </c>
    </row>
    <row r="19" spans="1:6" x14ac:dyDescent="0.25">
      <c r="A19" s="26">
        <v>16</v>
      </c>
      <c r="B19" s="23" t="s">
        <v>71</v>
      </c>
      <c r="C19" s="23" t="s">
        <v>11</v>
      </c>
      <c r="D19" s="23">
        <v>1</v>
      </c>
      <c r="E19" s="24">
        <v>170</v>
      </c>
      <c r="F19" s="25">
        <f t="shared" si="0"/>
        <v>170</v>
      </c>
    </row>
    <row r="20" spans="1:6" x14ac:dyDescent="0.25">
      <c r="A20" s="26">
        <v>17</v>
      </c>
      <c r="B20" s="23" t="s">
        <v>72</v>
      </c>
      <c r="C20" s="23" t="s">
        <v>11</v>
      </c>
      <c r="D20" s="23">
        <v>1</v>
      </c>
      <c r="E20" s="24">
        <v>110</v>
      </c>
      <c r="F20" s="25">
        <f t="shared" si="0"/>
        <v>110</v>
      </c>
    </row>
    <row r="21" spans="1:6" x14ac:dyDescent="0.25">
      <c r="A21" s="26">
        <v>18</v>
      </c>
      <c r="B21" s="23" t="s">
        <v>73</v>
      </c>
      <c r="C21" s="23" t="s">
        <v>11</v>
      </c>
      <c r="D21" s="23">
        <v>1</v>
      </c>
      <c r="E21" s="24">
        <v>180</v>
      </c>
      <c r="F21" s="25">
        <f t="shared" si="0"/>
        <v>180</v>
      </c>
    </row>
    <row r="22" spans="1:6" x14ac:dyDescent="0.25">
      <c r="A22" s="26">
        <v>19</v>
      </c>
      <c r="B22" s="23" t="s">
        <v>74</v>
      </c>
      <c r="C22" s="23" t="s">
        <v>11</v>
      </c>
      <c r="D22" s="23">
        <v>1</v>
      </c>
      <c r="E22" s="24">
        <v>116</v>
      </c>
      <c r="F22" s="25">
        <f t="shared" si="0"/>
        <v>116</v>
      </c>
    </row>
    <row r="23" spans="1:6" x14ac:dyDescent="0.25">
      <c r="A23" s="26">
        <v>20</v>
      </c>
      <c r="B23" s="23" t="s">
        <v>75</v>
      </c>
      <c r="C23" s="23" t="s">
        <v>11</v>
      </c>
      <c r="D23" s="23">
        <v>2</v>
      </c>
      <c r="E23" s="24">
        <v>78</v>
      </c>
      <c r="F23" s="25">
        <f t="shared" si="0"/>
        <v>156</v>
      </c>
    </row>
    <row r="24" spans="1:6" x14ac:dyDescent="0.25">
      <c r="A24" s="26">
        <v>21</v>
      </c>
      <c r="B24" s="23" t="s">
        <v>84</v>
      </c>
      <c r="C24" s="23" t="s">
        <v>11</v>
      </c>
      <c r="D24" s="23">
        <v>3</v>
      </c>
      <c r="E24" s="24">
        <v>80</v>
      </c>
      <c r="F24" s="25">
        <f t="shared" si="0"/>
        <v>240</v>
      </c>
    </row>
    <row r="25" spans="1:6" x14ac:dyDescent="0.25">
      <c r="A25" s="26">
        <v>22</v>
      </c>
      <c r="B25" s="23" t="s">
        <v>85</v>
      </c>
      <c r="C25" s="23" t="s">
        <v>11</v>
      </c>
      <c r="D25" s="23">
        <v>1</v>
      </c>
      <c r="E25" s="24">
        <v>80</v>
      </c>
      <c r="F25" s="25">
        <f t="shared" si="0"/>
        <v>80</v>
      </c>
    </row>
    <row r="26" spans="1:6" x14ac:dyDescent="0.25">
      <c r="A26" s="26">
        <v>23</v>
      </c>
      <c r="B26" s="23" t="s">
        <v>86</v>
      </c>
      <c r="C26" s="23" t="s">
        <v>11</v>
      </c>
      <c r="D26" s="23">
        <v>1</v>
      </c>
      <c r="E26" s="24">
        <v>80</v>
      </c>
      <c r="F26" s="25">
        <f t="shared" si="0"/>
        <v>80</v>
      </c>
    </row>
    <row r="27" spans="1:6" x14ac:dyDescent="0.25">
      <c r="A27" s="26">
        <v>24</v>
      </c>
      <c r="B27" s="23" t="s">
        <v>76</v>
      </c>
      <c r="C27" s="23" t="s">
        <v>11</v>
      </c>
      <c r="D27" s="23">
        <v>8</v>
      </c>
      <c r="E27" s="24">
        <v>11.5</v>
      </c>
      <c r="F27" s="25">
        <f t="shared" si="0"/>
        <v>92</v>
      </c>
    </row>
    <row r="28" spans="1:6" x14ac:dyDescent="0.25">
      <c r="A28" s="26">
        <v>25</v>
      </c>
      <c r="B28" s="23" t="s">
        <v>77</v>
      </c>
      <c r="C28" s="23" t="s">
        <v>15</v>
      </c>
      <c r="D28" s="23">
        <f>3*1.2*(D6+D7)</f>
        <v>14.399999999999999</v>
      </c>
      <c r="E28" s="24">
        <v>5.2</v>
      </c>
      <c r="F28" s="25">
        <f t="shared" si="0"/>
        <v>74.88</v>
      </c>
    </row>
    <row r="29" spans="1:6" x14ac:dyDescent="0.25">
      <c r="A29" s="26">
        <v>26</v>
      </c>
      <c r="B29" s="23" t="s">
        <v>78</v>
      </c>
      <c r="C29" s="23" t="s">
        <v>15</v>
      </c>
      <c r="D29" s="23">
        <f>3*1.2*D8</f>
        <v>3.5999999999999996</v>
      </c>
      <c r="E29" s="24">
        <v>1.9</v>
      </c>
      <c r="F29" s="25">
        <f t="shared" si="0"/>
        <v>6.839999999999999</v>
      </c>
    </row>
    <row r="30" spans="1:6" x14ac:dyDescent="0.25">
      <c r="A30" s="26">
        <v>27</v>
      </c>
      <c r="B30" s="23" t="s">
        <v>79</v>
      </c>
      <c r="C30" s="23" t="s">
        <v>15</v>
      </c>
      <c r="D30" s="23">
        <v>20</v>
      </c>
      <c r="E30" s="24">
        <v>1.25</v>
      </c>
      <c r="F30" s="25">
        <f t="shared" si="0"/>
        <v>25</v>
      </c>
    </row>
    <row r="31" spans="1:6" x14ac:dyDescent="0.25">
      <c r="A31" s="26">
        <v>28</v>
      </c>
      <c r="B31" s="23" t="s">
        <v>80</v>
      </c>
      <c r="C31" s="23" t="s">
        <v>11</v>
      </c>
      <c r="D31" s="23">
        <f>18*(D6+D7)</f>
        <v>72</v>
      </c>
      <c r="E31" s="24">
        <v>1.5</v>
      </c>
      <c r="F31" s="25">
        <f t="shared" si="0"/>
        <v>108</v>
      </c>
    </row>
    <row r="32" spans="1:6" x14ac:dyDescent="0.25">
      <c r="A32" s="26">
        <v>29</v>
      </c>
      <c r="B32" s="23" t="s">
        <v>81</v>
      </c>
      <c r="C32" s="23" t="s">
        <v>11</v>
      </c>
      <c r="D32" s="23">
        <f>18*D8</f>
        <v>18</v>
      </c>
      <c r="E32" s="24">
        <v>0.5</v>
      </c>
      <c r="F32" s="25">
        <f t="shared" si="0"/>
        <v>9</v>
      </c>
    </row>
    <row r="33" spans="1:6" x14ac:dyDescent="0.25">
      <c r="A33" s="26">
        <v>30</v>
      </c>
      <c r="B33" s="23" t="s">
        <v>82</v>
      </c>
      <c r="C33" s="23" t="s">
        <v>11</v>
      </c>
      <c r="D33" s="23">
        <v>80</v>
      </c>
      <c r="E33" s="24">
        <v>0.5</v>
      </c>
      <c r="F33" s="25">
        <f t="shared" si="0"/>
        <v>40</v>
      </c>
    </row>
    <row r="34" spans="1:6" x14ac:dyDescent="0.25">
      <c r="A34" s="26">
        <v>31</v>
      </c>
      <c r="B34" s="23" t="s">
        <v>14</v>
      </c>
      <c r="C34" s="23" t="s">
        <v>18</v>
      </c>
      <c r="D34" s="23">
        <v>0.8</v>
      </c>
      <c r="E34" s="24">
        <v>250</v>
      </c>
      <c r="F34" s="25">
        <f t="shared" si="0"/>
        <v>200</v>
      </c>
    </row>
    <row r="35" spans="1:6" x14ac:dyDescent="0.25">
      <c r="A35" s="26">
        <v>32</v>
      </c>
      <c r="B35" s="23" t="s">
        <v>19</v>
      </c>
      <c r="C35" s="23" t="s">
        <v>11</v>
      </c>
      <c r="D35" s="23">
        <v>2</v>
      </c>
      <c r="E35" s="24">
        <v>10</v>
      </c>
      <c r="F35" s="25">
        <f t="shared" si="0"/>
        <v>20</v>
      </c>
    </row>
    <row r="36" spans="1:6" x14ac:dyDescent="0.25">
      <c r="A36" s="26">
        <v>33</v>
      </c>
      <c r="B36" s="23" t="s">
        <v>20</v>
      </c>
      <c r="C36" s="23" t="s">
        <v>11</v>
      </c>
      <c r="D36" s="23">
        <v>30</v>
      </c>
      <c r="E36" s="24">
        <v>2</v>
      </c>
      <c r="F36" s="25">
        <f t="shared" si="0"/>
        <v>60</v>
      </c>
    </row>
    <row r="37" spans="1:6" x14ac:dyDescent="0.25">
      <c r="A37" s="26">
        <v>34</v>
      </c>
      <c r="B37" s="23" t="s">
        <v>9</v>
      </c>
      <c r="C37" s="23" t="s">
        <v>12</v>
      </c>
      <c r="D37" s="23">
        <v>1</v>
      </c>
      <c r="E37" s="24">
        <v>100</v>
      </c>
      <c r="F37" s="25">
        <f t="shared" si="0"/>
        <v>100</v>
      </c>
    </row>
    <row r="38" spans="1:6" ht="15.75" thickBot="1" x14ac:dyDescent="0.3">
      <c r="A38" s="27"/>
      <c r="B38" s="20"/>
      <c r="C38" s="20"/>
      <c r="D38" s="20"/>
      <c r="E38" s="21"/>
      <c r="F38" s="22"/>
    </row>
    <row r="39" spans="1:6" ht="15.75" thickBot="1" x14ac:dyDescent="0.3">
      <c r="A39" s="16"/>
      <c r="B39" s="16"/>
      <c r="C39" s="16"/>
      <c r="D39" s="16"/>
      <c r="E39" s="13"/>
      <c r="F39" s="14"/>
    </row>
    <row r="40" spans="1:6" x14ac:dyDescent="0.25">
      <c r="A40" s="8"/>
      <c r="B40" s="8"/>
      <c r="C40" s="8"/>
      <c r="D40" s="15"/>
      <c r="E40" s="9" t="s">
        <v>2</v>
      </c>
      <c r="F40" s="10">
        <f>SUM(F4:F38)</f>
        <v>8993.7199999999993</v>
      </c>
    </row>
    <row r="41" spans="1:6" x14ac:dyDescent="0.25">
      <c r="A41" s="16"/>
      <c r="B41" s="16"/>
      <c r="C41" s="16"/>
      <c r="D41" s="16"/>
      <c r="E41" s="4" t="s">
        <v>8</v>
      </c>
      <c r="F41" s="5">
        <f>0.2*F40</f>
        <v>1798.7439999999999</v>
      </c>
    </row>
    <row r="42" spans="1:6" x14ac:dyDescent="0.25">
      <c r="A42" s="16"/>
      <c r="B42" s="16"/>
      <c r="C42" s="16"/>
      <c r="D42" s="16"/>
      <c r="E42" s="4"/>
      <c r="F42" s="11"/>
    </row>
    <row r="43" spans="1:6" ht="15.75" thickBot="1" x14ac:dyDescent="0.3">
      <c r="A43" s="16"/>
      <c r="B43" s="16"/>
      <c r="C43" s="16"/>
      <c r="D43" s="16"/>
      <c r="E43" s="6" t="s">
        <v>3</v>
      </c>
      <c r="F43" s="7">
        <f>F41+F40</f>
        <v>10792.464</v>
      </c>
    </row>
  </sheetData>
  <mergeCells count="1">
    <mergeCell ref="A1:F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QGBT-01</vt:lpstr>
      <vt:lpstr>QGBT-02</vt:lpstr>
      <vt:lpstr>QDF-LOJAS</vt:lpstr>
      <vt:lpstr>QDFL-COND.</vt:lpstr>
      <vt:lpstr>QCFP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</dc:creator>
  <cp:lastModifiedBy>ELIFABIO MIRANDA</cp:lastModifiedBy>
  <cp:lastPrinted>2014-05-12T17:52:37Z</cp:lastPrinted>
  <dcterms:created xsi:type="dcterms:W3CDTF">2014-02-07T17:29:59Z</dcterms:created>
  <dcterms:modified xsi:type="dcterms:W3CDTF">2020-12-22T15:16:31Z</dcterms:modified>
</cp:coreProperties>
</file>