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grade\Desktop\"/>
    </mc:Choice>
  </mc:AlternateContent>
  <bookViews>
    <workbookView xWindow="0" yWindow="0" windowWidth="20490" windowHeight="7155"/>
  </bookViews>
  <sheets>
    <sheet name="PLANILHA" sheetId="1" r:id="rId1"/>
    <sheet name="CURVA ABC" sheetId="4" r:id="rId2"/>
    <sheet name="C. UNITARIAS" sheetId="3" r:id="rId3"/>
    <sheet name="M. CALCULO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4" l="1"/>
  <c r="N4" i="4"/>
  <c r="N5" i="4"/>
  <c r="N3" i="4"/>
  <c r="M6" i="4"/>
  <c r="K10" i="4"/>
  <c r="K11" i="4"/>
  <c r="K12" i="4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9" i="4"/>
  <c r="K8" i="4"/>
  <c r="I107" i="1"/>
  <c r="H107" i="1"/>
  <c r="G107" i="1"/>
  <c r="H19" i="1"/>
  <c r="I19" i="1" s="1"/>
  <c r="I18" i="1" s="1"/>
  <c r="G19" i="1"/>
  <c r="G18" i="1" s="1"/>
  <c r="G105" i="1" s="1"/>
  <c r="I20" i="1"/>
  <c r="G20" i="1"/>
  <c r="G98" i="1"/>
  <c r="G99" i="1"/>
  <c r="H22" i="1"/>
  <c r="H23" i="1"/>
  <c r="H24" i="1"/>
  <c r="I24" i="1" s="1"/>
  <c r="H26" i="1"/>
  <c r="H27" i="1"/>
  <c r="I27" i="1" s="1"/>
  <c r="H28" i="1"/>
  <c r="H30" i="1"/>
  <c r="H31" i="1"/>
  <c r="H32" i="1"/>
  <c r="I32" i="1" s="1"/>
  <c r="H34" i="1"/>
  <c r="H35" i="1"/>
  <c r="H36" i="1"/>
  <c r="H37" i="1"/>
  <c r="I37" i="1" s="1"/>
  <c r="H39" i="1"/>
  <c r="H40" i="1"/>
  <c r="I40" i="1" s="1"/>
  <c r="H41" i="1"/>
  <c r="H42" i="1"/>
  <c r="H44" i="1"/>
  <c r="H45" i="1"/>
  <c r="I45" i="1" s="1"/>
  <c r="H46" i="1"/>
  <c r="H47" i="1"/>
  <c r="H48" i="1"/>
  <c r="H50" i="1"/>
  <c r="H51" i="1"/>
  <c r="H53" i="1"/>
  <c r="I53" i="1" s="1"/>
  <c r="H54" i="1"/>
  <c r="H55" i="1"/>
  <c r="I55" i="1" s="1"/>
  <c r="H56" i="1"/>
  <c r="H57" i="1"/>
  <c r="I57" i="1" s="1"/>
  <c r="H58" i="1"/>
  <c r="H59" i="1"/>
  <c r="I59" i="1" s="1"/>
  <c r="H60" i="1"/>
  <c r="H61" i="1"/>
  <c r="I61" i="1" s="1"/>
  <c r="H62" i="1"/>
  <c r="H63" i="1"/>
  <c r="I63" i="1" s="1"/>
  <c r="H64" i="1"/>
  <c r="H66" i="1"/>
  <c r="H67" i="1"/>
  <c r="H68" i="1"/>
  <c r="I68" i="1" s="1"/>
  <c r="H69" i="1"/>
  <c r="I69" i="1" s="1"/>
  <c r="H70" i="1"/>
  <c r="H71" i="1"/>
  <c r="H72" i="1"/>
  <c r="I72" i="1" s="1"/>
  <c r="H73" i="1"/>
  <c r="I73" i="1" s="1"/>
  <c r="H75" i="1"/>
  <c r="H76" i="1"/>
  <c r="I76" i="1" s="1"/>
  <c r="H77" i="1"/>
  <c r="H78" i="1"/>
  <c r="H79" i="1"/>
  <c r="H80" i="1"/>
  <c r="I80" i="1" s="1"/>
  <c r="H81" i="1"/>
  <c r="H82" i="1"/>
  <c r="H83" i="1"/>
  <c r="H84" i="1"/>
  <c r="I84" i="1" s="1"/>
  <c r="H85" i="1"/>
  <c r="H86" i="1"/>
  <c r="H87" i="1"/>
  <c r="H88" i="1"/>
  <c r="I88" i="1" s="1"/>
  <c r="H90" i="1"/>
  <c r="H91" i="1"/>
  <c r="H92" i="1"/>
  <c r="H93" i="1"/>
  <c r="I93" i="1" s="1"/>
  <c r="H94" i="1"/>
  <c r="H95" i="1"/>
  <c r="H97" i="1"/>
  <c r="I97" i="1" s="1"/>
  <c r="I96" i="1" s="1"/>
  <c r="H99" i="1"/>
  <c r="H100" i="1"/>
  <c r="I100" i="1" s="1"/>
  <c r="H101" i="1"/>
  <c r="H102" i="1"/>
  <c r="H103" i="1"/>
  <c r="H104" i="1"/>
  <c r="I104" i="1" s="1"/>
  <c r="H21" i="1"/>
  <c r="I21" i="1" s="1"/>
  <c r="G104" i="1"/>
  <c r="I103" i="1"/>
  <c r="G103" i="1"/>
  <c r="I102" i="1"/>
  <c r="G102" i="1"/>
  <c r="I101" i="1"/>
  <c r="G101" i="1"/>
  <c r="G100" i="1"/>
  <c r="I99" i="1"/>
  <c r="G97" i="1"/>
  <c r="G96" i="1"/>
  <c r="I95" i="1"/>
  <c r="G95" i="1"/>
  <c r="I94" i="1"/>
  <c r="G94" i="1"/>
  <c r="G93" i="1"/>
  <c r="I92" i="1"/>
  <c r="G92" i="1"/>
  <c r="I91" i="1"/>
  <c r="G91" i="1"/>
  <c r="I90" i="1"/>
  <c r="G90" i="1"/>
  <c r="G89" i="1" s="1"/>
  <c r="G88" i="1"/>
  <c r="I87" i="1"/>
  <c r="G87" i="1"/>
  <c r="I86" i="1"/>
  <c r="G86" i="1"/>
  <c r="I85" i="1"/>
  <c r="G85" i="1"/>
  <c r="G84" i="1"/>
  <c r="I83" i="1"/>
  <c r="G83" i="1"/>
  <c r="I82" i="1"/>
  <c r="G82" i="1"/>
  <c r="I81" i="1"/>
  <c r="G81" i="1"/>
  <c r="G80" i="1"/>
  <c r="I79" i="1"/>
  <c r="G79" i="1"/>
  <c r="I78" i="1"/>
  <c r="G78" i="1"/>
  <c r="I77" i="1"/>
  <c r="G77" i="1"/>
  <c r="G76" i="1"/>
  <c r="I75" i="1"/>
  <c r="G75" i="1"/>
  <c r="G74" i="1"/>
  <c r="G73" i="1"/>
  <c r="G72" i="1"/>
  <c r="I71" i="1"/>
  <c r="G71" i="1"/>
  <c r="I70" i="1"/>
  <c r="G70" i="1"/>
  <c r="G69" i="1"/>
  <c r="G68" i="1"/>
  <c r="I67" i="1"/>
  <c r="G67" i="1"/>
  <c r="I66" i="1"/>
  <c r="G66" i="1"/>
  <c r="G65" i="1" s="1"/>
  <c r="I64" i="1"/>
  <c r="G64" i="1"/>
  <c r="G63" i="1"/>
  <c r="I62" i="1"/>
  <c r="G62" i="1"/>
  <c r="G61" i="1"/>
  <c r="I60" i="1"/>
  <c r="G60" i="1"/>
  <c r="G59" i="1"/>
  <c r="I58" i="1"/>
  <c r="G58" i="1"/>
  <c r="G57" i="1"/>
  <c r="I56" i="1"/>
  <c r="G56" i="1"/>
  <c r="G55" i="1"/>
  <c r="I54" i="1"/>
  <c r="G54" i="1"/>
  <c r="G52" i="1" s="1"/>
  <c r="G53" i="1"/>
  <c r="E50" i="1"/>
  <c r="I50" i="1" s="1"/>
  <c r="I48" i="1"/>
  <c r="G48" i="1"/>
  <c r="I47" i="1"/>
  <c r="G47" i="1"/>
  <c r="I46" i="1"/>
  <c r="G46" i="1"/>
  <c r="G45" i="1"/>
  <c r="I44" i="1"/>
  <c r="G44" i="1"/>
  <c r="G43" i="1" s="1"/>
  <c r="I42" i="1"/>
  <c r="G42" i="1"/>
  <c r="I41" i="1"/>
  <c r="G41" i="1"/>
  <c r="G40" i="1"/>
  <c r="G38" i="1" s="1"/>
  <c r="I39" i="1"/>
  <c r="G39" i="1"/>
  <c r="I36" i="1"/>
  <c r="G36" i="1"/>
  <c r="I34" i="1"/>
  <c r="G34" i="1"/>
  <c r="E34" i="1"/>
  <c r="E35" i="1" s="1"/>
  <c r="G32" i="1"/>
  <c r="I31" i="1"/>
  <c r="G31" i="1"/>
  <c r="G29" i="1" s="1"/>
  <c r="I30" i="1"/>
  <c r="G30" i="1"/>
  <c r="I28" i="1"/>
  <c r="G28" i="1"/>
  <c r="G27" i="1"/>
  <c r="E27" i="1"/>
  <c r="I26" i="1"/>
  <c r="G26" i="1"/>
  <c r="G25" i="1" s="1"/>
  <c r="G24" i="1"/>
  <c r="I23" i="1"/>
  <c r="G23" i="1"/>
  <c r="I22" i="1"/>
  <c r="G22" i="1"/>
  <c r="G21" i="1"/>
  <c r="I52" i="1" l="1"/>
  <c r="I25" i="1"/>
  <c r="I38" i="1"/>
  <c r="I43" i="1"/>
  <c r="I74" i="1"/>
  <c r="I89" i="1"/>
  <c r="I98" i="1"/>
  <c r="I29" i="1"/>
  <c r="I65" i="1"/>
  <c r="I35" i="1"/>
  <c r="I33" i="1" s="1"/>
  <c r="E51" i="1"/>
  <c r="G35" i="1"/>
  <c r="G33" i="1" s="1"/>
  <c r="G50" i="1"/>
  <c r="I51" i="1" l="1"/>
  <c r="I49" i="1" s="1"/>
  <c r="I105" i="1" s="1"/>
  <c r="G51" i="1"/>
  <c r="G49" i="1" s="1"/>
  <c r="I11" i="1" l="1"/>
  <c r="G11" i="1"/>
  <c r="G17" i="1"/>
  <c r="H17" i="1"/>
  <c r="I17" i="1" s="1"/>
  <c r="E17" i="1"/>
  <c r="G16" i="1"/>
  <c r="H16" i="1"/>
  <c r="I16" i="1"/>
  <c r="G15" i="1"/>
  <c r="H15" i="1"/>
  <c r="I15" i="1"/>
  <c r="D18" i="2"/>
  <c r="E5" i="3"/>
  <c r="E4" i="3"/>
  <c r="E3" i="3"/>
  <c r="C4" i="3" l="1"/>
  <c r="G14" i="1"/>
  <c r="H14" i="1"/>
  <c r="I14" i="1"/>
  <c r="E14" i="1"/>
  <c r="H13" i="1"/>
  <c r="I13" i="1" s="1"/>
  <c r="G13" i="1"/>
  <c r="E13" i="1"/>
  <c r="A15" i="2"/>
  <c r="D11" i="2" s="1"/>
  <c r="A10" i="2"/>
  <c r="H12" i="1"/>
  <c r="I12" i="1" s="1"/>
  <c r="G12" i="1"/>
  <c r="I8" i="1"/>
  <c r="G8" i="1"/>
  <c r="H10" i="1"/>
  <c r="H9" i="1"/>
  <c r="G10" i="1"/>
  <c r="I10" i="1"/>
  <c r="I9" i="1"/>
  <c r="G9" i="1"/>
  <c r="E9" i="1" l="1"/>
  <c r="D3" i="2"/>
</calcChain>
</file>

<file path=xl/sharedStrings.xml><?xml version="1.0" encoding="utf-8"?>
<sst xmlns="http://schemas.openxmlformats.org/spreadsheetml/2006/main" count="737" uniqueCount="261">
  <si>
    <t>Orçamento de Casa Popular</t>
  </si>
  <si>
    <t>Data-Base:</t>
  </si>
  <si>
    <t>Localidade:</t>
  </si>
  <si>
    <t>% de BDI:</t>
  </si>
  <si>
    <t>Encargos sociais:</t>
  </si>
  <si>
    <t>Item</t>
  </si>
  <si>
    <t>Descrição</t>
  </si>
  <si>
    <t>Unid.</t>
  </si>
  <si>
    <t>Código</t>
  </si>
  <si>
    <t>Quant.</t>
  </si>
  <si>
    <t>V. Unit.</t>
  </si>
  <si>
    <t>V. Total</t>
  </si>
  <si>
    <t>V. Total c. BDI</t>
  </si>
  <si>
    <t>V. Unit. C.BDI</t>
  </si>
  <si>
    <t>1.0</t>
  </si>
  <si>
    <t>SERVIÇOS PRELIMINARES</t>
  </si>
  <si>
    <t>1.1</t>
  </si>
  <si>
    <t>Placa da Obra</t>
  </si>
  <si>
    <t>m²</t>
  </si>
  <si>
    <t xml:space="preserve">1.1 </t>
  </si>
  <si>
    <t>Placa de Obra</t>
  </si>
  <si>
    <t>Largura</t>
  </si>
  <si>
    <t>Altura</t>
  </si>
  <si>
    <t>Área</t>
  </si>
  <si>
    <t>74209/001</t>
  </si>
  <si>
    <t>Nov.17</t>
  </si>
  <si>
    <t>São Luís</t>
  </si>
  <si>
    <t>Hor.</t>
  </si>
  <si>
    <t>Mens.</t>
  </si>
  <si>
    <t>1.2</t>
  </si>
  <si>
    <t>Limpeza Manual e Regular.</t>
  </si>
  <si>
    <t>73948/016</t>
  </si>
  <si>
    <t>2.0</t>
  </si>
  <si>
    <t>INFRA-ESTRUTURA</t>
  </si>
  <si>
    <t>2.1</t>
  </si>
  <si>
    <t>Locação da Obra</t>
  </si>
  <si>
    <t>73992/001</t>
  </si>
  <si>
    <t>2.2</t>
  </si>
  <si>
    <t>Escavações</t>
  </si>
  <si>
    <t>P. Verticais</t>
  </si>
  <si>
    <t>P. Horizontais</t>
  </si>
  <si>
    <t>m³</t>
  </si>
  <si>
    <t>2.3</t>
  </si>
  <si>
    <t>Alicerce</t>
  </si>
  <si>
    <t>2.4</t>
  </si>
  <si>
    <t>Comp. Prop. 1</t>
  </si>
  <si>
    <t>Baldrame</t>
  </si>
  <si>
    <t>Unid.: m³</t>
  </si>
  <si>
    <t>Fôrmas</t>
  </si>
  <si>
    <t>Comp. Prop.1</t>
  </si>
  <si>
    <t>2.4 Baldrame</t>
  </si>
  <si>
    <t>2.5</t>
  </si>
  <si>
    <t>Cinta</t>
  </si>
  <si>
    <t>m</t>
  </si>
  <si>
    <t>2.6</t>
  </si>
  <si>
    <t>Aterro Apiloado</t>
  </si>
  <si>
    <t>3.0</t>
  </si>
  <si>
    <t>SUPRA-ESTRUTURA</t>
  </si>
  <si>
    <t>3.1</t>
  </si>
  <si>
    <t>Cinta superior</t>
  </si>
  <si>
    <t>4.0</t>
  </si>
  <si>
    <t>ALVENARIAS E VEDAÇÕES</t>
  </si>
  <si>
    <t>4.1</t>
  </si>
  <si>
    <t>Alvenaria de tijolos cerâmicos</t>
  </si>
  <si>
    <t>m2</t>
  </si>
  <si>
    <t>4.2</t>
  </si>
  <si>
    <t>Elemento vazado( cobogó)</t>
  </si>
  <si>
    <t>73937/001</t>
  </si>
  <si>
    <t>4.3</t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</si>
  <si>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Escápulas de Ferro -  armador  de rede</t>
    </r>
  </si>
  <si>
    <t>um</t>
  </si>
  <si>
    <t>cotado</t>
  </si>
  <si>
    <t>4.4</t>
  </si>
  <si>
    <t>PEITORIL PRÉ - MOLDADO (110X18CM)</t>
  </si>
  <si>
    <t xml:space="preserve">un </t>
  </si>
  <si>
    <t>5.0</t>
  </si>
  <si>
    <t>COBERTURAS E PROTEÇÕES</t>
  </si>
  <si>
    <t>5.1</t>
  </si>
  <si>
    <t xml:space="preserve">ESTRUTURA DE MADEIRA PARA TELHADO </t>
  </si>
  <si>
    <t>5.2</t>
  </si>
  <si>
    <t>TELHAS CERÂMICAS TIPO CANAL</t>
  </si>
  <si>
    <t>5.3</t>
  </si>
  <si>
    <t>EMBOÇAMENTO DE CUMEEIRA E BEIRAL</t>
  </si>
  <si>
    <t>ml</t>
  </si>
  <si>
    <t>6.0</t>
  </si>
  <si>
    <t>PAVIMENTAÇÃO</t>
  </si>
  <si>
    <t>6.1</t>
  </si>
  <si>
    <t>MATACOADO</t>
  </si>
  <si>
    <t>6.2</t>
  </si>
  <si>
    <t xml:space="preserve">PISO CIMENTADO LISO </t>
  </si>
  <si>
    <t>73922/002</t>
  </si>
  <si>
    <t>6.3</t>
  </si>
  <si>
    <t>CALÇADA EXTERNA CIMENTADO ÁSPERO</t>
  </si>
  <si>
    <t>7.0</t>
  </si>
  <si>
    <t>REVESTIMENTOS INTERNOS</t>
  </si>
  <si>
    <t>7.1</t>
  </si>
  <si>
    <t>CHAPISCO CIM/AREIA 1:3</t>
  </si>
  <si>
    <t>7.2</t>
  </si>
  <si>
    <t>REBOCO CIM/AREIA 1:5</t>
  </si>
  <si>
    <t>7.3</t>
  </si>
  <si>
    <t>EMBOÇO CM/AREIA 1:5</t>
  </si>
  <si>
    <t>7.4</t>
  </si>
  <si>
    <t>REVESTIMENTO CERÂMICO 30X30 cm PEI 4 (piso e parede do banheiro h=1,5m)</t>
  </si>
  <si>
    <t>8.0</t>
  </si>
  <si>
    <t>REVESTIMENTOS EXTERNOS</t>
  </si>
  <si>
    <t>8.1</t>
  </si>
  <si>
    <t>8.2</t>
  </si>
  <si>
    <t>8.3</t>
  </si>
  <si>
    <t>8.4</t>
  </si>
  <si>
    <t>REVESTIMENTO CERÂMICO 30X30 cm PEI 4</t>
  </si>
  <si>
    <t>9.0</t>
  </si>
  <si>
    <t xml:space="preserve">ESQUADRIAS </t>
  </si>
  <si>
    <t>9.1</t>
  </si>
  <si>
    <t>PORTA ALMOFADA ENTR.SOCIAL (80X210 cm), COMPL.</t>
  </si>
  <si>
    <t>9.2</t>
  </si>
  <si>
    <t>PORTA ALMOFADA PARA COZINHA (70X210 cm), COMPL.</t>
  </si>
  <si>
    <t>9.3</t>
  </si>
  <si>
    <t>PORTAS INTERNAS LISA (80X210 cm),COMPL.</t>
  </si>
  <si>
    <t>9.4</t>
  </si>
  <si>
    <t>PORTA LISA WC  (60X210 cm), COMPL.</t>
  </si>
  <si>
    <t>9.5</t>
  </si>
  <si>
    <t>JANELAS EM MADEIRA</t>
  </si>
  <si>
    <t>10.0</t>
  </si>
  <si>
    <t>PINTURA</t>
  </si>
  <si>
    <t>10.1</t>
  </si>
  <si>
    <t xml:space="preserve">TINTA ESMALTE SINTÉTICO PARA ESQUADRIAS </t>
  </si>
  <si>
    <t>73739/001</t>
  </si>
  <si>
    <t>10.2</t>
  </si>
  <si>
    <t xml:space="preserve">CAIAÇÃO EM PAREDES </t>
  </si>
  <si>
    <t>11.0</t>
  </si>
  <si>
    <t>INSTALAÇÕES HIDRÁULICAS</t>
  </si>
  <si>
    <t>11.1</t>
  </si>
  <si>
    <t>TUBO PVC 20mm, INCLUSIVE CONEXÕES</t>
  </si>
  <si>
    <t>11.2</t>
  </si>
  <si>
    <t>TUBO PVC 25mm, INCLUSIVE CONEXÕES</t>
  </si>
  <si>
    <t>11.3</t>
  </si>
  <si>
    <t>REGISTRO DE PRESSÃO DE 1/2"</t>
  </si>
  <si>
    <t>11.4</t>
  </si>
  <si>
    <t xml:space="preserve">REGISTRO DE GAVETA BRUTO DE 3/4" </t>
  </si>
  <si>
    <t>11.5</t>
  </si>
  <si>
    <t>TORNEIRA PLÁSTICA DE 1/2", LAVATÓRIO</t>
  </si>
  <si>
    <t>11.6</t>
  </si>
  <si>
    <t>TORNEIRA PLÁSTICA DE 1/2", PIA/TANQUE</t>
  </si>
  <si>
    <t>11.7</t>
  </si>
  <si>
    <t>VÁLVULA P/ PIA DA COZINHA/TANQUE</t>
  </si>
  <si>
    <t>11.8</t>
  </si>
  <si>
    <t>VÁLVULA PARA LAVATÓRIO</t>
  </si>
  <si>
    <t>11.9</t>
  </si>
  <si>
    <t>SIFÃO PARA LAVATÓRIO</t>
  </si>
  <si>
    <t>11.10</t>
  </si>
  <si>
    <t>SIFÃO PARA PIA E TANQUE</t>
  </si>
  <si>
    <t>11.12</t>
  </si>
  <si>
    <t>ENGATE FLEXÍVEL</t>
  </si>
  <si>
    <t>11.13</t>
  </si>
  <si>
    <t>CAIXA DÁGUA DE FIBRA CAP 500L, COMPLETA</t>
  </si>
  <si>
    <t>12.0</t>
  </si>
  <si>
    <t xml:space="preserve">INSTALAÇÕES SANITÁRIAS </t>
  </si>
  <si>
    <t>12.1</t>
  </si>
  <si>
    <t>TUBO PVC E CONEXÕES ESGOTO  40mm E CONEXÕES</t>
  </si>
  <si>
    <t>12.2</t>
  </si>
  <si>
    <t>TUBO PVC E CONEXÕES ESGOTO 50mm E CONEXÕES</t>
  </si>
  <si>
    <t>12.3</t>
  </si>
  <si>
    <t>TUBO PVC E CONEXÕES ESGOTO 100mm E CONEXÕES</t>
  </si>
  <si>
    <t>12.4</t>
  </si>
  <si>
    <t>RALO SINFONADO (100X100X40) mm</t>
  </si>
  <si>
    <t>12.5</t>
  </si>
  <si>
    <t>CAIXA DE GORDURA EM ALVENARIA COM TAMPA DE CONCRETO REMOVIVEL</t>
  </si>
  <si>
    <t>74051/002</t>
  </si>
  <si>
    <t>12.6</t>
  </si>
  <si>
    <t>CAIXA DE INSPEÇÃO EM ALVENARIA COM TAMPA DE CONCRETO REMOVIVEL</t>
  </si>
  <si>
    <t>12.7</t>
  </si>
  <si>
    <t>FOSSA SÉPTICA EM ALVENARIA DE TIJOLOS C/ TAMPA EM CONCRETO</t>
  </si>
  <si>
    <t>12.8</t>
  </si>
  <si>
    <t>SUMIDOURO TIPO COLMEIA EM ALVENARIA DE TIJOLOS CERÂMICOS</t>
  </si>
  <si>
    <t>74198/001</t>
  </si>
  <si>
    <t>13.0</t>
  </si>
  <si>
    <t>INSTALAÇÕES ELÉTRICAS</t>
  </si>
  <si>
    <t>13.1</t>
  </si>
  <si>
    <t xml:space="preserve">ELETRODUTO PVC RÍGIDO ENTRADA 1/2" </t>
  </si>
  <si>
    <t>13.2</t>
  </si>
  <si>
    <t>ELETRODUTO PVC FLEXÍVEL 1/2"(PAREDE)</t>
  </si>
  <si>
    <t>13.3</t>
  </si>
  <si>
    <t>QUADRO DE ISTRIBUIÇÃO P/ 3 DISJUNT.</t>
  </si>
  <si>
    <t>74131/001</t>
  </si>
  <si>
    <t>13.4</t>
  </si>
  <si>
    <t>QUADRO DE MEDIÇÃO MONOFÁSICO PADRÃO CEMAR</t>
  </si>
  <si>
    <t>13.5</t>
  </si>
  <si>
    <t>CAIXA DE PVC 4X2"</t>
  </si>
  <si>
    <t>13.6</t>
  </si>
  <si>
    <t>FIO RÍGIDO ISOL.PVC P/750V,1,5mm²</t>
  </si>
  <si>
    <t>13.7</t>
  </si>
  <si>
    <t>INTERRUPTOR DE 1 SEÇÃO</t>
  </si>
  <si>
    <t>13.8</t>
  </si>
  <si>
    <t>INTERRUPTOR DE 2 SEÇÃO</t>
  </si>
  <si>
    <t>13.9</t>
  </si>
  <si>
    <t>INTERRUPTOR CONJUGADO COM TOMADA</t>
  </si>
  <si>
    <t>13.10</t>
  </si>
  <si>
    <t>TOMADA SIMPLES DE EMBUTIR</t>
  </si>
  <si>
    <t>13.11</t>
  </si>
  <si>
    <t>SOQUETE DE BARRILETE(BOCAL)</t>
  </si>
  <si>
    <t>13.12</t>
  </si>
  <si>
    <t>CLEAT DE PVC PARA 3 LINHAS</t>
  </si>
  <si>
    <t>mercado</t>
  </si>
  <si>
    <t>13.13</t>
  </si>
  <si>
    <t>DISJUNTOR MONOFÁSICO DE 10 A 30A</t>
  </si>
  <si>
    <t>74130/001</t>
  </si>
  <si>
    <t>13.14</t>
  </si>
  <si>
    <t>HASTE DE ATERRAMENTO 1,50M X 5/8"</t>
  </si>
  <si>
    <t>14.0</t>
  </si>
  <si>
    <t>LOUÇAS, METAIS E ACESSÓRIOS</t>
  </si>
  <si>
    <t>14.1</t>
  </si>
  <si>
    <t>VASO SANITÁRIO LOUÇA BRANCA</t>
  </si>
  <si>
    <t>14.2</t>
  </si>
  <si>
    <t>LAVATÓRIO DE LOUÇA BRANCA</t>
  </si>
  <si>
    <t>14.3</t>
  </si>
  <si>
    <t>TANQUE DE CONCRETO</t>
  </si>
  <si>
    <t>14.4</t>
  </si>
  <si>
    <t>PIA COZINHA FIBRA COR CLARA</t>
  </si>
  <si>
    <t>14.5</t>
  </si>
  <si>
    <t>KIT P/ BANHEIRO (PORTA PAPEL, SABONETEIRA, CABIDE, PORTA TOALHA) EM PLÁSTICO CROMADO</t>
  </si>
  <si>
    <t>14.6</t>
  </si>
  <si>
    <t>CHUVEIRO EM PVC</t>
  </si>
  <si>
    <t>und</t>
  </si>
  <si>
    <t>15.0</t>
  </si>
  <si>
    <t>COMPLEMENTAÇÃO DA OBRA</t>
  </si>
  <si>
    <t>15.1</t>
  </si>
  <si>
    <t>SERVIÇO DE LIMPEZA FINAL DA OBRA</t>
  </si>
  <si>
    <t>16.0</t>
  </si>
  <si>
    <t>CUSTOS INDIRETOS</t>
  </si>
  <si>
    <t>16.1</t>
  </si>
  <si>
    <t>Engenheiro</t>
  </si>
  <si>
    <t>h</t>
  </si>
  <si>
    <t>16.2</t>
  </si>
  <si>
    <t>Encarregado</t>
  </si>
  <si>
    <t>mês</t>
  </si>
  <si>
    <t>16.3</t>
  </si>
  <si>
    <t>Estagiário</t>
  </si>
  <si>
    <t>SITE:ECON.</t>
  </si>
  <si>
    <t>16.4</t>
  </si>
  <si>
    <t>Aluguel de conteiner</t>
  </si>
  <si>
    <t>73847/001</t>
  </si>
  <si>
    <t>16.5</t>
  </si>
  <si>
    <t>Banheiro químico</t>
  </si>
  <si>
    <t>ORSE 10389</t>
  </si>
  <si>
    <t>16.6</t>
  </si>
  <si>
    <t>Bebedouro</t>
  </si>
  <si>
    <t>unid.</t>
  </si>
  <si>
    <t>ORSE 00277</t>
  </si>
  <si>
    <t>TOTAL</t>
  </si>
  <si>
    <t>Orçam. Analitico</t>
  </si>
  <si>
    <t>Orçam Param</t>
  </si>
  <si>
    <t>SINAPI</t>
  </si>
  <si>
    <t>Orçam. Paramet</t>
  </si>
  <si>
    <t>SINDUSCON</t>
  </si>
  <si>
    <t>%</t>
  </si>
  <si>
    <t>% ACUM.</t>
  </si>
  <si>
    <t>FAIXA</t>
  </si>
  <si>
    <t>A</t>
  </si>
  <si>
    <t>B</t>
  </si>
  <si>
    <t>Itens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</si>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</sst>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0" fontId="0" fillId="0" borderId="0" xfId="0" applyNumberFormat="1"/>
    <xf numFmtId="44" fontId="0" fillId="0" borderId="0" xfId="1" applyFont="1"/>
    <xf numFmtId="44" fontId="2" fillId="2" borderId="0" xfId="1" applyFont="1" applyFill="1" applyAlignment="1">
      <alignment horizontal="center"/>
    </xf>
    <xf numFmtId="10" fontId="0" fillId="0" borderId="0" xfId="2" applyNumberFormat="1" applyFont="1"/>
    <xf numFmtId="0" fontId="2" fillId="3" borderId="0" xfId="0" applyFont="1" applyFill="1"/>
    <xf numFmtId="44" fontId="2" fillId="3" borderId="0" xfId="1" applyFont="1" applyFill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justify" vertical="center"/>
    </xf>
    <xf numFmtId="164" fontId="0" fillId="0" borderId="0" xfId="0" applyNumberFormat="1"/>
    <xf numFmtId="0" fontId="0" fillId="0" borderId="0" xfId="0" applyFill="1"/>
    <xf numFmtId="44" fontId="0" fillId="0" borderId="0" xfId="1" applyFont="1" applyFill="1"/>
    <xf numFmtId="44" fontId="0" fillId="0" borderId="0" xfId="0" applyNumberFormat="1" applyFill="1"/>
    <xf numFmtId="164" fontId="2" fillId="3" borderId="0" xfId="1" applyNumberFormat="1" applyFont="1" applyFill="1"/>
    <xf numFmtId="10" fontId="2" fillId="3" borderId="0" xfId="2" applyNumberFormat="1" applyFont="1" applyFill="1"/>
    <xf numFmtId="0" fontId="4" fillId="2" borderId="0" xfId="0" applyFont="1" applyFill="1" applyAlignment="1"/>
    <xf numFmtId="0" fontId="0" fillId="4" borderId="0" xfId="0" applyFill="1"/>
    <xf numFmtId="10" fontId="0" fillId="4" borderId="0" xfId="2" applyNumberFormat="1" applyFont="1" applyFill="1"/>
    <xf numFmtId="10" fontId="0" fillId="4" borderId="0" xfId="0" applyNumberFormat="1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'CURVA ABC'!$K$7</c:f>
              <c:strCache>
                <c:ptCount val="1"/>
                <c:pt idx="0">
                  <c:v>% ACUM.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'CURVA ABC'!$A$8:$A$88</c:f>
              <c:strCache>
                <c:ptCount val="81"/>
                <c:pt idx="0">
                  <c:v>4.1</c:v>
                </c:pt>
                <c:pt idx="1">
                  <c:v>1.1</c:v>
                </c:pt>
                <c:pt idx="2">
                  <c:v>16.2</c:v>
                </c:pt>
                <c:pt idx="3">
                  <c:v>5.1</c:v>
                </c:pt>
                <c:pt idx="4">
                  <c:v>2.4</c:v>
                </c:pt>
                <c:pt idx="5">
                  <c:v>9.3</c:v>
                </c:pt>
                <c:pt idx="6">
                  <c:v>2.3</c:v>
                </c:pt>
                <c:pt idx="7">
                  <c:v>5.2</c:v>
                </c:pt>
                <c:pt idx="8">
                  <c:v>8.2</c:v>
                </c:pt>
                <c:pt idx="9">
                  <c:v>7.2</c:v>
                </c:pt>
                <c:pt idx="10">
                  <c:v>9.5</c:v>
                </c:pt>
                <c:pt idx="11">
                  <c:v>16.3</c:v>
                </c:pt>
                <c:pt idx="12">
                  <c:v>2.5</c:v>
                </c:pt>
                <c:pt idx="13">
                  <c:v>3.1</c:v>
                </c:pt>
                <c:pt idx="14">
                  <c:v>6.2</c:v>
                </c:pt>
                <c:pt idx="15">
                  <c:v>12.7</c:v>
                </c:pt>
                <c:pt idx="16">
                  <c:v>12.8</c:v>
                </c:pt>
                <c:pt idx="17">
                  <c:v>10.2</c:v>
                </c:pt>
                <c:pt idx="18">
                  <c:v>16.1</c:v>
                </c:pt>
                <c:pt idx="19">
                  <c:v>16.4</c:v>
                </c:pt>
                <c:pt idx="20">
                  <c:v>9.2</c:v>
                </c:pt>
                <c:pt idx="21">
                  <c:v>16.6</c:v>
                </c:pt>
                <c:pt idx="22">
                  <c:v>16.5</c:v>
                </c:pt>
                <c:pt idx="23">
                  <c:v>9.1</c:v>
                </c:pt>
                <c:pt idx="24">
                  <c:v>9.4</c:v>
                </c:pt>
                <c:pt idx="25">
                  <c:v>11.13</c:v>
                </c:pt>
                <c:pt idx="26">
                  <c:v>7.4</c:v>
                </c:pt>
                <c:pt idx="27">
                  <c:v>7.1</c:v>
                </c:pt>
                <c:pt idx="28">
                  <c:v>2.1</c:v>
                </c:pt>
                <c:pt idx="29">
                  <c:v>6.3</c:v>
                </c:pt>
                <c:pt idx="30">
                  <c:v>5.3</c:v>
                </c:pt>
                <c:pt idx="31">
                  <c:v>12.3</c:v>
                </c:pt>
                <c:pt idx="32">
                  <c:v>12.6</c:v>
                </c:pt>
                <c:pt idx="33">
                  <c:v>2.2</c:v>
                </c:pt>
                <c:pt idx="34">
                  <c:v>10.1</c:v>
                </c:pt>
                <c:pt idx="35">
                  <c:v>1.2</c:v>
                </c:pt>
                <c:pt idx="36">
                  <c:v>6.1</c:v>
                </c:pt>
                <c:pt idx="37">
                  <c:v>14.4</c:v>
                </c:pt>
                <c:pt idx="38">
                  <c:v>7.3</c:v>
                </c:pt>
                <c:pt idx="39">
                  <c:v>2.6</c:v>
                </c:pt>
                <c:pt idx="40">
                  <c:v>8.1</c:v>
                </c:pt>
                <c:pt idx="41">
                  <c:v>12.5</c:v>
                </c:pt>
                <c:pt idx="42">
                  <c:v>13.6</c:v>
                </c:pt>
                <c:pt idx="43">
                  <c:v>12.2</c:v>
                </c:pt>
                <c:pt idx="44">
                  <c:v>13.12</c:v>
                </c:pt>
                <c:pt idx="45">
                  <c:v>11.1</c:v>
                </c:pt>
                <c:pt idx="46">
                  <c:v>14.1</c:v>
                </c:pt>
                <c:pt idx="47">
                  <c:v>14.3</c:v>
                </c:pt>
                <c:pt idx="48">
                  <c:v>13.4</c:v>
                </c:pt>
                <c:pt idx="49">
                  <c:v>11.2</c:v>
                </c:pt>
                <c:pt idx="50">
                  <c:v>13.9</c:v>
                </c:pt>
                <c:pt idx="51">
                  <c:v>14.2</c:v>
                </c:pt>
                <c:pt idx="52">
                  <c:v>4.3</c:v>
                </c:pt>
                <c:pt idx="53">
                  <c:v>13.2</c:v>
                </c:pt>
                <c:pt idx="54">
                  <c:v>11.6</c:v>
                </c:pt>
                <c:pt idx="55">
                  <c:v>13.11</c:v>
                </c:pt>
                <c:pt idx="56">
                  <c:v>4.2</c:v>
                </c:pt>
                <c:pt idx="57">
                  <c:v>15.1</c:v>
                </c:pt>
                <c:pt idx="58">
                  <c:v>12.1</c:v>
                </c:pt>
                <c:pt idx="59">
                  <c:v>13.3</c:v>
                </c:pt>
                <c:pt idx="60">
                  <c:v>13.5</c:v>
                </c:pt>
                <c:pt idx="61">
                  <c:v>13.1</c:v>
                </c:pt>
                <c:pt idx="62">
                  <c:v>13.14</c:v>
                </c:pt>
                <c:pt idx="63">
                  <c:v>11.7</c:v>
                </c:pt>
                <c:pt idx="64">
                  <c:v>13.7</c:v>
                </c:pt>
                <c:pt idx="65">
                  <c:v>14.5</c:v>
                </c:pt>
                <c:pt idx="66">
                  <c:v>11.8</c:v>
                </c:pt>
                <c:pt idx="67">
                  <c:v>13.8</c:v>
                </c:pt>
                <c:pt idx="68">
                  <c:v>14.6</c:v>
                </c:pt>
                <c:pt idx="69">
                  <c:v>13.10</c:v>
                </c:pt>
                <c:pt idx="70">
                  <c:v>13.13</c:v>
                </c:pt>
                <c:pt idx="71">
                  <c:v>11.4</c:v>
                </c:pt>
                <c:pt idx="72">
                  <c:v>11.5</c:v>
                </c:pt>
                <c:pt idx="73">
                  <c:v>8.4</c:v>
                </c:pt>
                <c:pt idx="74">
                  <c:v>11.3</c:v>
                </c:pt>
                <c:pt idx="75">
                  <c:v>11.10</c:v>
                </c:pt>
                <c:pt idx="76">
                  <c:v>8.3</c:v>
                </c:pt>
                <c:pt idx="77">
                  <c:v>11.12</c:v>
                </c:pt>
                <c:pt idx="78">
                  <c:v>4.4</c:v>
                </c:pt>
                <c:pt idx="79">
                  <c:v>12.4</c:v>
                </c:pt>
                <c:pt idx="80">
                  <c:v>11.9</c:v>
                </c:pt>
              </c:strCache>
            </c:strRef>
          </c:cat>
          <c:val>
            <c:numRef>
              <c:f>'CURVA ABC'!$K$8:$K$88</c:f>
              <c:numCache>
                <c:formatCode>0.00%</c:formatCode>
                <c:ptCount val="81"/>
                <c:pt idx="0">
                  <c:v>0.11294066829079323</c:v>
                </c:pt>
                <c:pt idx="1">
                  <c:v>0.1945408100203132</c:v>
                </c:pt>
                <c:pt idx="2">
                  <c:v>0.266235713611367</c:v>
                </c:pt>
                <c:pt idx="3">
                  <c:v>0.32754137999204463</c:v>
                </c:pt>
                <c:pt idx="4">
                  <c:v>0.37378866602845029</c:v>
                </c:pt>
                <c:pt idx="5">
                  <c:v>0.41535419730487344</c:v>
                </c:pt>
                <c:pt idx="6">
                  <c:v>0.4552428773696407</c:v>
                </c:pt>
                <c:pt idx="7">
                  <c:v>0.48843125629236228</c:v>
                </c:pt>
                <c:pt idx="8">
                  <c:v>0.51933630288940158</c:v>
                </c:pt>
                <c:pt idx="9">
                  <c:v>0.54997829484932526</c:v>
                </c:pt>
                <c:pt idx="10">
                  <c:v>0.57948911329594521</c:v>
                </c:pt>
                <c:pt idx="11">
                  <c:v>0.60829052777519055</c:v>
                </c:pt>
                <c:pt idx="12">
                  <c:v>0.63367606872411952</c:v>
                </c:pt>
                <c:pt idx="13">
                  <c:v>0.6590616096730485</c:v>
                </c:pt>
                <c:pt idx="14">
                  <c:v>0.68291115679783088</c:v>
                </c:pt>
                <c:pt idx="15">
                  <c:v>0.70637281910121485</c:v>
                </c:pt>
                <c:pt idx="16">
                  <c:v>0.72739978465190147</c:v>
                </c:pt>
                <c:pt idx="17">
                  <c:v>0.74542167832384687</c:v>
                </c:pt>
                <c:pt idx="18">
                  <c:v>0.76323860703033664</c:v>
                </c:pt>
                <c:pt idx="19">
                  <c:v>0.77666208506876189</c:v>
                </c:pt>
                <c:pt idx="20">
                  <c:v>0.79001619057268457</c:v>
                </c:pt>
                <c:pt idx="21">
                  <c:v>0.80314263388907559</c:v>
                </c:pt>
                <c:pt idx="22">
                  <c:v>0.81614901761789094</c:v>
                </c:pt>
                <c:pt idx="23">
                  <c:v>0.82888478402945165</c:v>
                </c:pt>
                <c:pt idx="24">
                  <c:v>0.84160637524820381</c:v>
                </c:pt>
                <c:pt idx="25">
                  <c:v>0.85235095662145666</c:v>
                </c:pt>
                <c:pt idx="26">
                  <c:v>0.86149752877590358</c:v>
                </c:pt>
                <c:pt idx="27">
                  <c:v>0.86995091499436616</c:v>
                </c:pt>
                <c:pt idx="28">
                  <c:v>0.87812102791831603</c:v>
                </c:pt>
                <c:pt idx="29">
                  <c:v>0.88620336203467698</c:v>
                </c:pt>
                <c:pt idx="30">
                  <c:v>0.89271761699274477</c:v>
                </c:pt>
                <c:pt idx="31">
                  <c:v>0.89843580386146538</c:v>
                </c:pt>
                <c:pt idx="32">
                  <c:v>0.90408504774698062</c:v>
                </c:pt>
                <c:pt idx="33">
                  <c:v>0.90973420550746076</c:v>
                </c:pt>
                <c:pt idx="34">
                  <c:v>0.9152026082968423</c:v>
                </c:pt>
                <c:pt idx="35">
                  <c:v>0.92066650079760293</c:v>
                </c:pt>
                <c:pt idx="36">
                  <c:v>0.92558346362980048</c:v>
                </c:pt>
                <c:pt idx="37">
                  <c:v>0.93009525568025164</c:v>
                </c:pt>
                <c:pt idx="38">
                  <c:v>0.93439291640903388</c:v>
                </c:pt>
                <c:pt idx="39">
                  <c:v>0.93839248571959066</c:v>
                </c:pt>
                <c:pt idx="40">
                  <c:v>0.94237728995601999</c:v>
                </c:pt>
                <c:pt idx="41">
                  <c:v>0.94631563102466965</c:v>
                </c:pt>
                <c:pt idx="42">
                  <c:v>0.9502297024450258</c:v>
                </c:pt>
                <c:pt idx="43">
                  <c:v>0.95399901507821561</c:v>
                </c:pt>
                <c:pt idx="44">
                  <c:v>0.95773139977873378</c:v>
                </c:pt>
                <c:pt idx="45">
                  <c:v>0.96144272298679756</c:v>
                </c:pt>
                <c:pt idx="46">
                  <c:v>0.96491650432749343</c:v>
                </c:pt>
                <c:pt idx="47">
                  <c:v>0.96773285740777937</c:v>
                </c:pt>
                <c:pt idx="48">
                  <c:v>0.97021050929019981</c:v>
                </c:pt>
                <c:pt idx="49">
                  <c:v>0.97262654203903265</c:v>
                </c:pt>
                <c:pt idx="50">
                  <c:v>0.97503632481649072</c:v>
                </c:pt>
                <c:pt idx="51">
                  <c:v>0.97716904700723572</c:v>
                </c:pt>
                <c:pt idx="52">
                  <c:v>0.97920512015610406</c:v>
                </c:pt>
                <c:pt idx="53">
                  <c:v>0.98104892614433248</c:v>
                </c:pt>
                <c:pt idx="54">
                  <c:v>0.98271644428017779</c:v>
                </c:pt>
                <c:pt idx="55">
                  <c:v>0.98426454715539335</c:v>
                </c:pt>
                <c:pt idx="56">
                  <c:v>0.98575234102847786</c:v>
                </c:pt>
                <c:pt idx="57">
                  <c:v>0.98705714862625027</c:v>
                </c:pt>
                <c:pt idx="58">
                  <c:v>0.98830499514470227</c:v>
                </c:pt>
                <c:pt idx="59">
                  <c:v>0.98939047127280144</c:v>
                </c:pt>
                <c:pt idx="60">
                  <c:v>0.99037822448078094</c:v>
                </c:pt>
                <c:pt idx="61">
                  <c:v>0.99134213759176415</c:v>
                </c:pt>
                <c:pt idx="62">
                  <c:v>0.99221842223811252</c:v>
                </c:pt>
                <c:pt idx="63">
                  <c:v>0.99306463829365488</c:v>
                </c:pt>
                <c:pt idx="64">
                  <c:v>0.99374805440754721</c:v>
                </c:pt>
                <c:pt idx="65">
                  <c:v>0.99439345523163469</c:v>
                </c:pt>
                <c:pt idx="66">
                  <c:v>0.99496340365215863</c:v>
                </c:pt>
                <c:pt idx="67">
                  <c:v>0.99550528261361382</c:v>
                </c:pt>
                <c:pt idx="68">
                  <c:v>0.99604222173515078</c:v>
                </c:pt>
                <c:pt idx="69">
                  <c:v>0.99654995136847613</c:v>
                </c:pt>
                <c:pt idx="70">
                  <c:v>0.9970357738856428</c:v>
                </c:pt>
                <c:pt idx="71">
                  <c:v>0.99752138162716086</c:v>
                </c:pt>
                <c:pt idx="72">
                  <c:v>0.99793589862898746</c:v>
                </c:pt>
                <c:pt idx="73">
                  <c:v>0.99834633489349034</c:v>
                </c:pt>
                <c:pt idx="74">
                  <c:v>0.99870952051529793</c:v>
                </c:pt>
                <c:pt idx="75">
                  <c:v>0.99902652937265335</c:v>
                </c:pt>
                <c:pt idx="76">
                  <c:v>0.99926009789052195</c:v>
                </c:pt>
                <c:pt idx="77">
                  <c:v>0.99948818962935082</c:v>
                </c:pt>
                <c:pt idx="78">
                  <c:v>0.99967826607837496</c:v>
                </c:pt>
                <c:pt idx="79">
                  <c:v>0.99984149557132218</c:v>
                </c:pt>
                <c:pt idx="80">
                  <c:v>0.99999999999999989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052160"/>
        <c:axId val="219052720"/>
      </c:lineChart>
      <c:catAx>
        <c:axId val="21905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9052720"/>
        <c:crosses val="autoZero"/>
        <c:auto val="1"/>
        <c:lblAlgn val="ctr"/>
        <c:lblOffset val="100"/>
        <c:noMultiLvlLbl val="0"/>
      </c:catAx>
      <c:valAx>
        <c:axId val="21905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905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816429</xdr:colOff>
      <xdr:row>81</xdr:row>
      <xdr:rowOff>155801</xdr:rowOff>
    </xdr:from>
    <xdr:to>
      <xdr:col>11</xdr:col>
      <xdr:colOff>449036</xdr:colOff>
      <xdr:row>96</xdr:row>
      <xdr:rowOff>41501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A96" zoomScale="140" zoomScaleNormal="140" workbookViewId="0">
      <selection activeCell="I110" sqref="I110"/>
    </sheetView>
  </sheetViews>
  <sheetFormatPr defaultRowHeight="15" x14ac:dyDescent="0.25"/>
  <cols>
    <col min="1" max="1" width="15.7109375" bestFit="1" customWidth="1"/>
    <col min="2" max="2" width="23.28515625" bestFit="1" customWidth="1"/>
    <col min="4" max="4" width="12.85546875" bestFit="1" customWidth="1"/>
    <col min="6" max="6" width="12.7109375" style="4" bestFit="1" customWidth="1"/>
    <col min="7" max="7" width="13.85546875" style="4" bestFit="1" customWidth="1"/>
    <col min="8" max="8" width="14.42578125" style="4" bestFit="1" customWidth="1"/>
    <col min="9" max="9" width="14.7109375" style="4" bestFit="1" customWidth="1"/>
  </cols>
  <sheetData>
    <row r="1" spans="1:9" ht="18.75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t="s">
        <v>1</v>
      </c>
      <c r="B2" t="s">
        <v>25</v>
      </c>
    </row>
    <row r="3" spans="1:9" x14ac:dyDescent="0.25">
      <c r="A3" t="s">
        <v>2</v>
      </c>
      <c r="B3" t="s">
        <v>26</v>
      </c>
    </row>
    <row r="4" spans="1:9" x14ac:dyDescent="0.25">
      <c r="A4" t="s">
        <v>3</v>
      </c>
      <c r="B4" s="3">
        <v>0.28820000000000001</v>
      </c>
    </row>
    <row r="5" spans="1:9" x14ac:dyDescent="0.25">
      <c r="A5" t="s">
        <v>4</v>
      </c>
      <c r="C5" t="s">
        <v>27</v>
      </c>
      <c r="D5" s="3">
        <v>0.874</v>
      </c>
      <c r="E5" t="s">
        <v>28</v>
      </c>
      <c r="F5" s="6">
        <v>0.49759999999999999</v>
      </c>
    </row>
    <row r="7" spans="1:9" s="1" customFormat="1" x14ac:dyDescent="0.25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5" t="s">
        <v>10</v>
      </c>
      <c r="G7" s="5" t="s">
        <v>11</v>
      </c>
      <c r="H7" s="5" t="s">
        <v>13</v>
      </c>
      <c r="I7" s="5" t="s">
        <v>12</v>
      </c>
    </row>
    <row r="8" spans="1:9" s="7" customFormat="1" x14ac:dyDescent="0.25">
      <c r="A8" s="7" t="s">
        <v>14</v>
      </c>
      <c r="B8" s="7" t="s">
        <v>15</v>
      </c>
      <c r="F8" s="8"/>
      <c r="G8" s="8">
        <f>SUM(G9:G10)</f>
        <v>4053.7200000000003</v>
      </c>
      <c r="H8" s="8"/>
      <c r="I8" s="8">
        <f>SUM(I9:I10)</f>
        <v>5222.0021040000001</v>
      </c>
    </row>
    <row r="9" spans="1:9" x14ac:dyDescent="0.25">
      <c r="A9" t="s">
        <v>16</v>
      </c>
      <c r="B9" t="s">
        <v>17</v>
      </c>
      <c r="C9" t="s">
        <v>18</v>
      </c>
      <c r="D9" t="s">
        <v>24</v>
      </c>
      <c r="E9">
        <f>'M. CALCULO'!D3</f>
        <v>12</v>
      </c>
      <c r="F9" s="4">
        <v>316.61</v>
      </c>
      <c r="G9" s="4">
        <f>E9*F9</f>
        <v>3799.32</v>
      </c>
      <c r="H9" s="4">
        <f>F9*(1+$B$4)</f>
        <v>407.85700200000002</v>
      </c>
      <c r="I9" s="4">
        <f>E9*H9</f>
        <v>4894.2840240000005</v>
      </c>
    </row>
    <row r="10" spans="1:9" x14ac:dyDescent="0.25">
      <c r="A10" t="s">
        <v>29</v>
      </c>
      <c r="B10" t="s">
        <v>30</v>
      </c>
      <c r="C10" t="s">
        <v>18</v>
      </c>
      <c r="D10" t="s">
        <v>31</v>
      </c>
      <c r="E10">
        <v>96</v>
      </c>
      <c r="F10" s="4">
        <v>2.65</v>
      </c>
      <c r="G10" s="4">
        <f>E10*F10</f>
        <v>254.39999999999998</v>
      </c>
      <c r="H10" s="4">
        <f>F10*(1+$B$4)</f>
        <v>3.4137299999999997</v>
      </c>
      <c r="I10" s="4">
        <f>E10*H10</f>
        <v>327.71807999999999</v>
      </c>
    </row>
    <row r="11" spans="1:9" s="7" customFormat="1" x14ac:dyDescent="0.25">
      <c r="A11" s="7" t="s">
        <v>32</v>
      </c>
      <c r="B11" s="7" t="s">
        <v>33</v>
      </c>
      <c r="F11" s="8"/>
      <c r="G11" s="8">
        <f>SUM(G12:G17)</f>
        <v>6022.1141400000006</v>
      </c>
      <c r="H11" s="8"/>
      <c r="I11" s="8">
        <f>SUM(I12:I17)</f>
        <v>7757.6874351480001</v>
      </c>
    </row>
    <row r="12" spans="1:9" x14ac:dyDescent="0.25">
      <c r="A12" t="s">
        <v>34</v>
      </c>
      <c r="B12" t="s">
        <v>35</v>
      </c>
      <c r="C12" t="s">
        <v>18</v>
      </c>
      <c r="D12" t="s">
        <v>36</v>
      </c>
      <c r="E12">
        <v>42.22</v>
      </c>
      <c r="F12" s="4">
        <v>9.01</v>
      </c>
      <c r="G12" s="4">
        <f t="shared" ref="G12:G17" si="0">E12*F12</f>
        <v>380.40219999999999</v>
      </c>
      <c r="H12" s="4">
        <f t="shared" ref="H12:H75" si="1">F12*(1+$B$4)</f>
        <v>11.606681999999999</v>
      </c>
      <c r="I12" s="4">
        <f t="shared" ref="I12:I17" si="2">E12*H12</f>
        <v>490.03411403999996</v>
      </c>
    </row>
    <row r="13" spans="1:9" x14ac:dyDescent="0.25">
      <c r="A13" t="s">
        <v>37</v>
      </c>
      <c r="B13" t="s">
        <v>38</v>
      </c>
      <c r="C13" t="s">
        <v>41</v>
      </c>
      <c r="D13">
        <v>93358</v>
      </c>
      <c r="E13">
        <f>'M. CALCULO'!D11</f>
        <v>6.2670000000000012</v>
      </c>
      <c r="F13" s="4">
        <v>41.97</v>
      </c>
      <c r="G13" s="4">
        <f t="shared" si="0"/>
        <v>263.02599000000004</v>
      </c>
      <c r="H13" s="4">
        <f t="shared" si="1"/>
        <v>54.065753999999998</v>
      </c>
      <c r="I13" s="4">
        <f t="shared" si="2"/>
        <v>338.83008031800006</v>
      </c>
    </row>
    <row r="14" spans="1:9" x14ac:dyDescent="0.25">
      <c r="A14" t="s">
        <v>42</v>
      </c>
      <c r="B14" t="s">
        <v>43</v>
      </c>
      <c r="C14" t="s">
        <v>41</v>
      </c>
      <c r="D14">
        <v>95467</v>
      </c>
      <c r="E14">
        <f>E13</f>
        <v>6.2670000000000012</v>
      </c>
      <c r="F14" s="4">
        <v>296.35000000000002</v>
      </c>
      <c r="G14" s="4">
        <f t="shared" si="0"/>
        <v>1857.2254500000006</v>
      </c>
      <c r="H14" s="4">
        <f t="shared" si="1"/>
        <v>381.75807000000003</v>
      </c>
      <c r="I14" s="4">
        <f t="shared" si="2"/>
        <v>2392.4778246900005</v>
      </c>
    </row>
    <row r="15" spans="1:9" x14ac:dyDescent="0.25">
      <c r="A15" t="s">
        <v>44</v>
      </c>
      <c r="B15" t="s">
        <v>46</v>
      </c>
      <c r="C15" t="s">
        <v>41</v>
      </c>
      <c r="D15" t="s">
        <v>49</v>
      </c>
      <c r="E15">
        <v>3.13</v>
      </c>
      <c r="F15" s="4">
        <v>687.95</v>
      </c>
      <c r="G15" s="4">
        <f t="shared" si="0"/>
        <v>2153.2835</v>
      </c>
      <c r="H15" s="4">
        <f t="shared" si="1"/>
        <v>886.21719000000007</v>
      </c>
      <c r="I15" s="4">
        <f t="shared" si="2"/>
        <v>2773.8598047</v>
      </c>
    </row>
    <row r="16" spans="1:9" x14ac:dyDescent="0.25">
      <c r="A16" t="s">
        <v>51</v>
      </c>
      <c r="B16" t="s">
        <v>52</v>
      </c>
      <c r="C16" t="s">
        <v>53</v>
      </c>
      <c r="D16">
        <v>93204</v>
      </c>
      <c r="E16">
        <v>41.78</v>
      </c>
      <c r="F16" s="4">
        <v>28.29</v>
      </c>
      <c r="G16" s="4">
        <f t="shared" si="0"/>
        <v>1181.9562000000001</v>
      </c>
      <c r="H16" s="4">
        <f t="shared" si="1"/>
        <v>36.443177999999996</v>
      </c>
      <c r="I16" s="4">
        <f t="shared" si="2"/>
        <v>1522.5959768399998</v>
      </c>
    </row>
    <row r="17" spans="1:9" x14ac:dyDescent="0.25">
      <c r="A17" t="s">
        <v>54</v>
      </c>
      <c r="B17" t="s">
        <v>55</v>
      </c>
      <c r="C17" t="s">
        <v>41</v>
      </c>
      <c r="D17">
        <v>96995</v>
      </c>
      <c r="E17">
        <f>0.2*36.6</f>
        <v>7.32</v>
      </c>
      <c r="F17" s="4">
        <v>25.44</v>
      </c>
      <c r="G17" s="4">
        <f t="shared" si="0"/>
        <v>186.22080000000003</v>
      </c>
      <c r="H17" s="4">
        <f t="shared" si="1"/>
        <v>32.771808</v>
      </c>
      <c r="I17" s="4">
        <f t="shared" si="2"/>
        <v>239.88963456000002</v>
      </c>
    </row>
    <row r="18" spans="1:9" s="7" customFormat="1" x14ac:dyDescent="0.25">
      <c r="A18" s="7" t="s">
        <v>56</v>
      </c>
      <c r="B18" s="7" t="s">
        <v>57</v>
      </c>
      <c r="F18" s="8"/>
      <c r="G18" s="8">
        <f>G19</f>
        <v>1181.9562000000001</v>
      </c>
      <c r="H18" s="8"/>
      <c r="I18" s="8">
        <f>I19</f>
        <v>1522.5959768399998</v>
      </c>
    </row>
    <row r="19" spans="1:9" x14ac:dyDescent="0.25">
      <c r="A19" t="s">
        <v>58</v>
      </c>
      <c r="B19" t="s">
        <v>59</v>
      </c>
      <c r="C19" t="s">
        <v>53</v>
      </c>
      <c r="D19">
        <v>93204</v>
      </c>
      <c r="E19">
        <v>41.78</v>
      </c>
      <c r="F19" s="4">
        <v>28.29</v>
      </c>
      <c r="G19" s="4">
        <f t="shared" ref="G19" si="3">E19*F19</f>
        <v>1181.9562000000001</v>
      </c>
      <c r="H19" s="4">
        <f t="shared" ref="H19" si="4">F19*(1+$B$4)</f>
        <v>36.443177999999996</v>
      </c>
      <c r="I19" s="4">
        <f t="shared" ref="I19" si="5">E19*H19</f>
        <v>1522.5959768399998</v>
      </c>
    </row>
    <row r="20" spans="1:9" s="7" customFormat="1" x14ac:dyDescent="0.25">
      <c r="A20" s="7" t="s">
        <v>60</v>
      </c>
      <c r="B20" s="7" t="s">
        <v>61</v>
      </c>
      <c r="F20" s="8"/>
      <c r="G20" s="18">
        <f>SUM(G21:G24)</f>
        <v>5431.4636</v>
      </c>
      <c r="H20" s="8"/>
      <c r="I20" s="18">
        <f>SUM(I21:I24)</f>
        <v>6996.811409519999</v>
      </c>
    </row>
    <row r="21" spans="1:9" ht="30" x14ac:dyDescent="0.25">
      <c r="A21" t="s">
        <v>62</v>
      </c>
      <c r="B21" s="13" t="s">
        <v>63</v>
      </c>
      <c r="C21" s="9" t="s">
        <v>64</v>
      </c>
      <c r="D21">
        <v>89168</v>
      </c>
      <c r="E21">
        <v>110.52</v>
      </c>
      <c r="F21" s="14">
        <v>47.58</v>
      </c>
      <c r="G21" s="14">
        <f t="shared" ref="G21:G23" si="6">E21*F21</f>
        <v>5258.5415999999996</v>
      </c>
      <c r="H21" s="4">
        <f t="shared" si="1"/>
        <v>61.292555999999998</v>
      </c>
      <c r="I21" s="14">
        <f t="shared" ref="I21:I24" si="7">E21*H21</f>
        <v>6774.0532891199991</v>
      </c>
    </row>
    <row r="22" spans="1:9" ht="30" x14ac:dyDescent="0.25">
      <c r="A22" t="s">
        <v>65</v>
      </c>
      <c r="B22" s="13" t="s">
        <v>66</v>
      </c>
      <c r="C22" s="9"/>
      <c r="D22" t="s">
        <v>67</v>
      </c>
      <c r="E22">
        <v>0.7</v>
      </c>
      <c r="F22" s="14">
        <v>98.96</v>
      </c>
      <c r="G22" s="14">
        <f t="shared" si="6"/>
        <v>69.271999999999991</v>
      </c>
      <c r="H22" s="4">
        <f t="shared" si="1"/>
        <v>127.480272</v>
      </c>
      <c r="I22" s="14">
        <f t="shared" si="7"/>
        <v>89.236190399999998</v>
      </c>
    </row>
    <row r="23" spans="1:9" ht="30" x14ac:dyDescent="0.25">
      <c r="A23" t="s">
        <v>68</v>
      </c>
      <c r="B23" s="13" t="s">
        <v>69</v>
      </c>
      <c r="C23" s="9" t="s">
        <v>70</v>
      </c>
      <c r="D23" t="s">
        <v>71</v>
      </c>
      <c r="E23">
        <v>6</v>
      </c>
      <c r="F23" s="14">
        <v>15.8</v>
      </c>
      <c r="G23" s="14">
        <f t="shared" si="6"/>
        <v>94.800000000000011</v>
      </c>
      <c r="H23" s="4">
        <f t="shared" si="1"/>
        <v>20.353560000000002</v>
      </c>
      <c r="I23" s="14">
        <f t="shared" si="7"/>
        <v>122.12136000000001</v>
      </c>
    </row>
    <row r="24" spans="1:9" x14ac:dyDescent="0.25">
      <c r="A24" t="s">
        <v>72</v>
      </c>
      <c r="B24" t="s">
        <v>73</v>
      </c>
      <c r="C24" t="s">
        <v>74</v>
      </c>
      <c r="D24">
        <v>40675</v>
      </c>
      <c r="E24">
        <v>3</v>
      </c>
      <c r="F24" s="4">
        <v>2.95</v>
      </c>
      <c r="G24" s="12">
        <f>E24*F24</f>
        <v>8.8500000000000014</v>
      </c>
      <c r="H24" s="4">
        <f t="shared" si="1"/>
        <v>3.8001900000000002</v>
      </c>
      <c r="I24" s="4">
        <f t="shared" si="7"/>
        <v>11.40057</v>
      </c>
    </row>
    <row r="25" spans="1:9" s="7" customFormat="1" x14ac:dyDescent="0.25">
      <c r="A25" s="7" t="s">
        <v>75</v>
      </c>
      <c r="B25" s="7" t="s">
        <v>76</v>
      </c>
      <c r="F25" s="8">
        <v>0</v>
      </c>
      <c r="G25" s="8">
        <f>SUM(G26:G28)</f>
        <v>4702.9680000000008</v>
      </c>
      <c r="H25" s="8"/>
      <c r="I25" s="8">
        <f>SUM(I26:I28)</f>
        <v>6058.3633776000006</v>
      </c>
    </row>
    <row r="26" spans="1:9" x14ac:dyDescent="0.25">
      <c r="A26" t="s">
        <v>77</v>
      </c>
      <c r="B26" t="s">
        <v>78</v>
      </c>
      <c r="C26" t="s">
        <v>18</v>
      </c>
      <c r="D26">
        <v>92539</v>
      </c>
      <c r="E26">
        <v>54.03</v>
      </c>
      <c r="F26" s="4">
        <v>52.83</v>
      </c>
      <c r="G26" s="12">
        <f>E26*F26</f>
        <v>2854.4049</v>
      </c>
      <c r="H26" s="4">
        <f t="shared" si="1"/>
        <v>68.055605999999997</v>
      </c>
      <c r="I26" s="4">
        <f t="shared" ref="I26:I28" si="8">E26*H26</f>
        <v>3677.0443921800002</v>
      </c>
    </row>
    <row r="27" spans="1:9" x14ac:dyDescent="0.25">
      <c r="A27" t="s">
        <v>79</v>
      </c>
      <c r="B27" t="s">
        <v>80</v>
      </c>
      <c r="C27" t="s">
        <v>18</v>
      </c>
      <c r="D27">
        <v>94204</v>
      </c>
      <c r="E27">
        <f>E26</f>
        <v>54.03</v>
      </c>
      <c r="F27" s="4">
        <v>28.6</v>
      </c>
      <c r="G27" s="12">
        <f>E27*F27</f>
        <v>1545.258</v>
      </c>
      <c r="H27" s="4">
        <f t="shared" si="1"/>
        <v>36.84252</v>
      </c>
      <c r="I27" s="4">
        <f t="shared" si="8"/>
        <v>1990.6013556</v>
      </c>
    </row>
    <row r="28" spans="1:9" x14ac:dyDescent="0.25">
      <c r="A28" t="s">
        <v>81</v>
      </c>
      <c r="B28" t="s">
        <v>82</v>
      </c>
      <c r="C28" t="s">
        <v>83</v>
      </c>
      <c r="D28">
        <v>94221</v>
      </c>
      <c r="E28">
        <v>23.03</v>
      </c>
      <c r="F28" s="4">
        <v>13.17</v>
      </c>
      <c r="G28" s="12">
        <f>E28*F28</f>
        <v>303.30510000000004</v>
      </c>
      <c r="H28" s="4">
        <f t="shared" si="1"/>
        <v>16.965593999999999</v>
      </c>
      <c r="I28" s="4">
        <f t="shared" si="8"/>
        <v>390.71762982000001</v>
      </c>
    </row>
    <row r="29" spans="1:9" s="7" customFormat="1" x14ac:dyDescent="0.25">
      <c r="A29" s="7" t="s">
        <v>84</v>
      </c>
      <c r="B29" s="7" t="s">
        <v>85</v>
      </c>
      <c r="F29" s="8">
        <v>0</v>
      </c>
      <c r="G29" s="8">
        <f>SUM(G30:G32)</f>
        <v>1715.6900379999997</v>
      </c>
      <c r="H29" s="8"/>
      <c r="I29" s="8">
        <f>SUM(I30:I32)</f>
        <v>2210.1519069516003</v>
      </c>
    </row>
    <row r="30" spans="1:9" x14ac:dyDescent="0.25">
      <c r="A30" t="s">
        <v>86</v>
      </c>
      <c r="B30" t="s">
        <v>87</v>
      </c>
      <c r="C30" t="s">
        <v>41</v>
      </c>
      <c r="D30">
        <v>6454</v>
      </c>
      <c r="E30">
        <v>1.7974000000000001</v>
      </c>
      <c r="F30" s="4">
        <v>127.37</v>
      </c>
      <c r="G30" s="12">
        <f>E30*F30</f>
        <v>228.93483800000001</v>
      </c>
      <c r="H30" s="4">
        <f t="shared" si="1"/>
        <v>164.078034</v>
      </c>
      <c r="I30" s="4">
        <f t="shared" ref="I30:I32" si="9">E30*H30</f>
        <v>294.91385831159999</v>
      </c>
    </row>
    <row r="31" spans="1:9" x14ac:dyDescent="0.25">
      <c r="A31" t="s">
        <v>88</v>
      </c>
      <c r="B31" t="s">
        <v>89</v>
      </c>
      <c r="C31" t="s">
        <v>18</v>
      </c>
      <c r="D31" t="s">
        <v>90</v>
      </c>
      <c r="E31">
        <v>34</v>
      </c>
      <c r="F31" s="4">
        <v>32.659999999999997</v>
      </c>
      <c r="G31" s="12">
        <f>E31*F31</f>
        <v>1110.4399999999998</v>
      </c>
      <c r="H31" s="4">
        <f t="shared" si="1"/>
        <v>42.072611999999999</v>
      </c>
      <c r="I31" s="4">
        <f t="shared" si="9"/>
        <v>1430.4688080000001</v>
      </c>
    </row>
    <row r="32" spans="1:9" x14ac:dyDescent="0.25">
      <c r="A32" t="s">
        <v>91</v>
      </c>
      <c r="B32" t="s">
        <v>92</v>
      </c>
      <c r="C32" t="s">
        <v>18</v>
      </c>
      <c r="D32">
        <v>94993</v>
      </c>
      <c r="E32">
        <v>8.3699999999999992</v>
      </c>
      <c r="F32" s="4">
        <v>44.96</v>
      </c>
      <c r="G32" s="12">
        <f>E32*F32</f>
        <v>376.31519999999995</v>
      </c>
      <c r="H32" s="4">
        <f t="shared" si="1"/>
        <v>57.917472000000004</v>
      </c>
      <c r="I32" s="4">
        <f t="shared" si="9"/>
        <v>484.76924063999996</v>
      </c>
    </row>
    <row r="33" spans="1:9" s="7" customFormat="1" x14ac:dyDescent="0.25">
      <c r="A33" s="7" t="s">
        <v>93</v>
      </c>
      <c r="B33" s="7" t="s">
        <v>94</v>
      </c>
      <c r="F33" s="8">
        <v>0</v>
      </c>
      <c r="G33" s="8">
        <f>SUM(G34:G37)</f>
        <v>2393.8577700000001</v>
      </c>
      <c r="H33" s="8"/>
      <c r="I33" s="8">
        <f>SUM(I34:I37)</f>
        <v>3151.2663286590005</v>
      </c>
    </row>
    <row r="34" spans="1:9" x14ac:dyDescent="0.25">
      <c r="A34" t="s">
        <v>95</v>
      </c>
      <c r="B34" t="s">
        <v>96</v>
      </c>
      <c r="C34" t="s">
        <v>18</v>
      </c>
      <c r="D34">
        <v>87878</v>
      </c>
      <c r="E34">
        <f>E21*2-E39</f>
        <v>150.22575000000001</v>
      </c>
      <c r="F34" s="4">
        <v>2.62</v>
      </c>
      <c r="G34" s="12">
        <f>E34*F34</f>
        <v>393.59146500000003</v>
      </c>
      <c r="H34" s="4">
        <f t="shared" si="1"/>
        <v>3.3750840000000002</v>
      </c>
      <c r="I34" s="4">
        <f t="shared" ref="I34:I37" si="10">E34*H34</f>
        <v>507.02452521300006</v>
      </c>
    </row>
    <row r="35" spans="1:9" x14ac:dyDescent="0.25">
      <c r="A35" t="s">
        <v>97</v>
      </c>
      <c r="B35" t="s">
        <v>98</v>
      </c>
      <c r="C35" t="s">
        <v>18</v>
      </c>
      <c r="D35">
        <v>87529</v>
      </c>
      <c r="E35">
        <f>E34-E36-E40</f>
        <v>70.211500000000015</v>
      </c>
      <c r="F35" s="4">
        <v>20.32</v>
      </c>
      <c r="G35" s="12">
        <f>E35*F35</f>
        <v>1426.6976800000002</v>
      </c>
      <c r="H35" s="4">
        <f t="shared" si="1"/>
        <v>26.176224000000001</v>
      </c>
      <c r="I35" s="4">
        <f t="shared" si="10"/>
        <v>1837.8719513760004</v>
      </c>
    </row>
    <row r="36" spans="1:9" x14ac:dyDescent="0.25">
      <c r="A36" t="s">
        <v>99</v>
      </c>
      <c r="B36" t="s">
        <v>100</v>
      </c>
      <c r="C36" t="s">
        <v>18</v>
      </c>
      <c r="D36">
        <v>87532</v>
      </c>
      <c r="E36">
        <v>9.1999999999999993</v>
      </c>
      <c r="F36" s="4">
        <v>21.75</v>
      </c>
      <c r="G36" s="12">
        <f>E36*F36</f>
        <v>200.1</v>
      </c>
      <c r="H36" s="4">
        <f t="shared" si="1"/>
        <v>28.018350000000002</v>
      </c>
      <c r="I36" s="4">
        <f t="shared" si="10"/>
        <v>257.76882000000001</v>
      </c>
    </row>
    <row r="37" spans="1:9" x14ac:dyDescent="0.25">
      <c r="A37" t="s">
        <v>101</v>
      </c>
      <c r="B37" t="s">
        <v>102</v>
      </c>
      <c r="C37" t="s">
        <v>18</v>
      </c>
      <c r="D37">
        <v>89045</v>
      </c>
      <c r="E37">
        <v>11.142499999999998</v>
      </c>
      <c r="F37" s="4">
        <v>38.22</v>
      </c>
      <c r="G37" s="12">
        <v>373.46862499999997</v>
      </c>
      <c r="H37" s="4">
        <f t="shared" si="1"/>
        <v>49.235003999999996</v>
      </c>
      <c r="I37" s="4">
        <f t="shared" si="10"/>
        <v>548.60103206999986</v>
      </c>
    </row>
    <row r="38" spans="1:9" s="7" customFormat="1" x14ac:dyDescent="0.25">
      <c r="A38" s="7" t="s">
        <v>103</v>
      </c>
      <c r="B38" s="7" t="s">
        <v>104</v>
      </c>
      <c r="F38" s="8">
        <v>0</v>
      </c>
      <c r="G38" s="8">
        <f>SUM(G39:G42)</f>
        <v>1654.4638950000001</v>
      </c>
      <c r="H38" s="8"/>
      <c r="I38" s="8">
        <f>SUM(I39:I42)</f>
        <v>2131.2803895390002</v>
      </c>
    </row>
    <row r="39" spans="1:9" x14ac:dyDescent="0.25">
      <c r="A39" t="s">
        <v>105</v>
      </c>
      <c r="B39" t="s">
        <v>96</v>
      </c>
      <c r="C39" t="s">
        <v>18</v>
      </c>
      <c r="D39">
        <v>87878</v>
      </c>
      <c r="E39">
        <v>70.814250000000001</v>
      </c>
      <c r="F39" s="4">
        <v>2.62</v>
      </c>
      <c r="G39" s="12">
        <f>E39*F39</f>
        <v>185.53333500000002</v>
      </c>
      <c r="H39" s="4">
        <f t="shared" si="1"/>
        <v>3.3750840000000002</v>
      </c>
      <c r="I39" s="4">
        <f t="shared" ref="I39:I42" si="11">E39*H39</f>
        <v>239.00404214700001</v>
      </c>
    </row>
    <row r="40" spans="1:9" x14ac:dyDescent="0.25">
      <c r="A40" t="s">
        <v>106</v>
      </c>
      <c r="B40" t="s">
        <v>98</v>
      </c>
      <c r="C40" t="s">
        <v>18</v>
      </c>
      <c r="D40">
        <v>87529</v>
      </c>
      <c r="E40">
        <v>70.814250000000001</v>
      </c>
      <c r="F40" s="4">
        <v>20.32</v>
      </c>
      <c r="G40" s="12">
        <f>E40*F40</f>
        <v>1438.9455600000001</v>
      </c>
      <c r="H40" s="4">
        <f t="shared" si="1"/>
        <v>26.176224000000001</v>
      </c>
      <c r="I40" s="4">
        <f t="shared" si="11"/>
        <v>1853.6496703920002</v>
      </c>
    </row>
    <row r="41" spans="1:9" x14ac:dyDescent="0.25">
      <c r="A41" t="s">
        <v>107</v>
      </c>
      <c r="B41" t="s">
        <v>100</v>
      </c>
      <c r="C41" t="s">
        <v>18</v>
      </c>
      <c r="D41">
        <v>87532</v>
      </c>
      <c r="E41">
        <v>0.5</v>
      </c>
      <c r="F41" s="4">
        <v>21.75</v>
      </c>
      <c r="G41" s="12">
        <f>E41*F41</f>
        <v>10.875</v>
      </c>
      <c r="H41" s="4">
        <f t="shared" si="1"/>
        <v>28.018350000000002</v>
      </c>
      <c r="I41" s="4">
        <f t="shared" si="11"/>
        <v>14.009175000000001</v>
      </c>
    </row>
    <row r="42" spans="1:9" x14ac:dyDescent="0.25">
      <c r="A42" t="s">
        <v>108</v>
      </c>
      <c r="B42" t="s">
        <v>109</v>
      </c>
      <c r="C42" t="s">
        <v>18</v>
      </c>
      <c r="D42">
        <v>89045</v>
      </c>
      <c r="E42">
        <v>0.5</v>
      </c>
      <c r="F42" s="4">
        <v>38.22</v>
      </c>
      <c r="G42" s="12">
        <f>E42*F42</f>
        <v>19.11</v>
      </c>
      <c r="H42" s="4">
        <f t="shared" si="1"/>
        <v>49.235003999999996</v>
      </c>
      <c r="I42" s="4">
        <f t="shared" si="11"/>
        <v>24.617501999999998</v>
      </c>
    </row>
    <row r="43" spans="1:9" s="7" customFormat="1" x14ac:dyDescent="0.25">
      <c r="A43" s="7" t="s">
        <v>110</v>
      </c>
      <c r="B43" s="7" t="s">
        <v>111</v>
      </c>
      <c r="F43" s="8">
        <v>0</v>
      </c>
      <c r="G43" s="8">
        <f>SUM(G44:G48)</f>
        <v>5116.4000000000005</v>
      </c>
      <c r="H43" s="8"/>
      <c r="I43" s="8">
        <f>SUM(I44:I48)</f>
        <v>6590.9464799999996</v>
      </c>
    </row>
    <row r="44" spans="1:9" x14ac:dyDescent="0.25">
      <c r="A44" t="s">
        <v>112</v>
      </c>
      <c r="B44" t="s">
        <v>113</v>
      </c>
      <c r="C44" t="s">
        <v>74</v>
      </c>
      <c r="D44">
        <v>91333</v>
      </c>
      <c r="E44">
        <v>1</v>
      </c>
      <c r="F44" s="4">
        <v>592.98</v>
      </c>
      <c r="G44" s="12">
        <f>E44*F44</f>
        <v>592.98</v>
      </c>
      <c r="H44" s="4">
        <f t="shared" si="1"/>
        <v>763.87683600000003</v>
      </c>
      <c r="I44" s="4">
        <f t="shared" ref="I44:I48" si="12">E44*H44</f>
        <v>763.87683600000003</v>
      </c>
    </row>
    <row r="45" spans="1:9" x14ac:dyDescent="0.25">
      <c r="A45" t="s">
        <v>114</v>
      </c>
      <c r="B45" t="s">
        <v>115</v>
      </c>
      <c r="C45" t="s">
        <v>74</v>
      </c>
      <c r="D45">
        <v>91313</v>
      </c>
      <c r="E45">
        <v>1</v>
      </c>
      <c r="F45" s="4">
        <v>621.77</v>
      </c>
      <c r="G45" s="12">
        <f>E45*F45</f>
        <v>621.77</v>
      </c>
      <c r="H45" s="4">
        <f t="shared" si="1"/>
        <v>800.964114</v>
      </c>
      <c r="I45" s="4">
        <f t="shared" si="12"/>
        <v>800.964114</v>
      </c>
    </row>
    <row r="46" spans="1:9" x14ac:dyDescent="0.25">
      <c r="A46" t="s">
        <v>116</v>
      </c>
      <c r="B46" t="s">
        <v>117</v>
      </c>
      <c r="C46" t="s">
        <v>74</v>
      </c>
      <c r="D46">
        <v>91314</v>
      </c>
      <c r="E46">
        <v>3</v>
      </c>
      <c r="F46" s="4">
        <v>645.1</v>
      </c>
      <c r="G46" s="12">
        <f>E46*F46</f>
        <v>1935.3000000000002</v>
      </c>
      <c r="H46" s="4">
        <f t="shared" si="1"/>
        <v>831.01782000000003</v>
      </c>
      <c r="I46" s="4">
        <f t="shared" si="12"/>
        <v>2493.0534600000001</v>
      </c>
    </row>
    <row r="47" spans="1:9" x14ac:dyDescent="0.25">
      <c r="A47" t="s">
        <v>118</v>
      </c>
      <c r="B47" t="s">
        <v>119</v>
      </c>
      <c r="C47" t="s">
        <v>74</v>
      </c>
      <c r="D47">
        <v>91312</v>
      </c>
      <c r="E47">
        <v>1</v>
      </c>
      <c r="F47" s="4">
        <v>592.32000000000005</v>
      </c>
      <c r="G47" s="12">
        <f>E47*F47</f>
        <v>592.32000000000005</v>
      </c>
      <c r="H47" s="4">
        <f t="shared" si="1"/>
        <v>763.02662400000008</v>
      </c>
      <c r="I47" s="4">
        <f t="shared" si="12"/>
        <v>763.02662400000008</v>
      </c>
    </row>
    <row r="48" spans="1:9" x14ac:dyDescent="0.25">
      <c r="A48" t="s">
        <v>120</v>
      </c>
      <c r="B48" t="s">
        <v>121</v>
      </c>
      <c r="C48" t="s">
        <v>18</v>
      </c>
      <c r="D48">
        <v>84847</v>
      </c>
      <c r="E48">
        <v>3</v>
      </c>
      <c r="F48" s="4">
        <v>458.01</v>
      </c>
      <c r="G48" s="12">
        <f>E48*F48</f>
        <v>1374.03</v>
      </c>
      <c r="H48" s="4">
        <f t="shared" si="1"/>
        <v>590.00848199999996</v>
      </c>
      <c r="I48" s="4">
        <f t="shared" si="12"/>
        <v>1770.0254459999999</v>
      </c>
    </row>
    <row r="49" spans="1:9" s="7" customFormat="1" x14ac:dyDescent="0.25">
      <c r="A49" s="7" t="s">
        <v>122</v>
      </c>
      <c r="B49" s="7" t="s">
        <v>123</v>
      </c>
      <c r="F49" s="8">
        <v>0</v>
      </c>
      <c r="G49" s="8">
        <f>SUM(G50:G51)</f>
        <v>1093.7132125000003</v>
      </c>
      <c r="H49" s="8"/>
      <c r="I49" s="8">
        <f>SUM(I50:I51)</f>
        <v>1408.9213603425001</v>
      </c>
    </row>
    <row r="50" spans="1:9" x14ac:dyDescent="0.25">
      <c r="A50" t="s">
        <v>124</v>
      </c>
      <c r="B50" t="s">
        <v>125</v>
      </c>
      <c r="C50" t="s">
        <v>18</v>
      </c>
      <c r="D50" t="s">
        <v>126</v>
      </c>
      <c r="E50">
        <f>11.07*2</f>
        <v>22.14</v>
      </c>
      <c r="F50" s="4">
        <v>11.5</v>
      </c>
      <c r="G50" s="12">
        <f>E50*F50</f>
        <v>254.61</v>
      </c>
      <c r="H50" s="4">
        <f t="shared" si="1"/>
        <v>14.814299999999999</v>
      </c>
      <c r="I50" s="4">
        <f t="shared" ref="I50:I51" si="13">E50*H50</f>
        <v>327.98860200000001</v>
      </c>
    </row>
    <row r="51" spans="1:9" x14ac:dyDescent="0.25">
      <c r="A51" t="s">
        <v>127</v>
      </c>
      <c r="B51" t="s">
        <v>128</v>
      </c>
      <c r="C51" t="s">
        <v>18</v>
      </c>
      <c r="D51">
        <v>73445</v>
      </c>
      <c r="E51">
        <f>E35+E40</f>
        <v>141.02575000000002</v>
      </c>
      <c r="F51" s="4">
        <v>5.95</v>
      </c>
      <c r="G51" s="12">
        <f>E51*F51</f>
        <v>839.10321250000015</v>
      </c>
      <c r="H51" s="4">
        <f t="shared" si="1"/>
        <v>7.66479</v>
      </c>
      <c r="I51" s="4">
        <f t="shared" si="13"/>
        <v>1080.9327583425002</v>
      </c>
    </row>
    <row r="52" spans="1:9" s="7" customFormat="1" x14ac:dyDescent="0.25">
      <c r="A52" s="7" t="s">
        <v>129</v>
      </c>
      <c r="B52" s="7" t="s">
        <v>130</v>
      </c>
      <c r="F52" s="8">
        <v>0</v>
      </c>
      <c r="G52" s="8">
        <f>SUM(G53:G64)</f>
        <v>1020.7179199999999</v>
      </c>
      <c r="H52" s="8"/>
      <c r="I52" s="8">
        <f>SUM(I53:I64)</f>
        <v>1314.8888245439998</v>
      </c>
    </row>
    <row r="53" spans="1:9" x14ac:dyDescent="0.25">
      <c r="A53" t="s">
        <v>131</v>
      </c>
      <c r="B53" t="s">
        <v>132</v>
      </c>
      <c r="C53" t="s">
        <v>53</v>
      </c>
      <c r="D53">
        <v>89355</v>
      </c>
      <c r="E53">
        <v>16</v>
      </c>
      <c r="F53" s="4">
        <v>10.8</v>
      </c>
      <c r="G53" s="12">
        <f t="shared" ref="G53:G64" si="14">E53*F53</f>
        <v>172.8</v>
      </c>
      <c r="H53" s="4">
        <f t="shared" si="1"/>
        <v>13.912560000000001</v>
      </c>
      <c r="I53" s="4">
        <f t="shared" ref="I53:I64" si="15">E53*H53</f>
        <v>222.60096000000001</v>
      </c>
    </row>
    <row r="54" spans="1:9" x14ac:dyDescent="0.25">
      <c r="A54" t="s">
        <v>133</v>
      </c>
      <c r="B54" t="s">
        <v>134</v>
      </c>
      <c r="C54" t="s">
        <v>53</v>
      </c>
      <c r="D54">
        <v>89356</v>
      </c>
      <c r="E54">
        <v>8.6999999999999993</v>
      </c>
      <c r="F54" s="4">
        <v>12.93</v>
      </c>
      <c r="G54" s="12">
        <f t="shared" si="14"/>
        <v>112.49099999999999</v>
      </c>
      <c r="H54" s="4">
        <f t="shared" si="1"/>
        <v>16.656426</v>
      </c>
      <c r="I54" s="4">
        <f t="shared" si="15"/>
        <v>144.9109062</v>
      </c>
    </row>
    <row r="55" spans="1:9" x14ac:dyDescent="0.25">
      <c r="A55" t="s">
        <v>135</v>
      </c>
      <c r="B55" t="s">
        <v>136</v>
      </c>
      <c r="C55" t="s">
        <v>74</v>
      </c>
      <c r="D55">
        <v>89349</v>
      </c>
      <c r="E55">
        <v>1</v>
      </c>
      <c r="F55" s="4">
        <v>16.91</v>
      </c>
      <c r="G55" s="12">
        <f t="shared" si="14"/>
        <v>16.91</v>
      </c>
      <c r="H55" s="4">
        <f t="shared" si="1"/>
        <v>21.783462</v>
      </c>
      <c r="I55" s="4">
        <f t="shared" si="15"/>
        <v>21.783462</v>
      </c>
    </row>
    <row r="56" spans="1:9" x14ac:dyDescent="0.25">
      <c r="A56" t="s">
        <v>137</v>
      </c>
      <c r="B56" t="s">
        <v>138</v>
      </c>
      <c r="C56" t="s">
        <v>74</v>
      </c>
      <c r="D56">
        <v>89353</v>
      </c>
      <c r="E56">
        <v>1</v>
      </c>
      <c r="F56" s="4">
        <v>22.61</v>
      </c>
      <c r="G56" s="12">
        <f t="shared" si="14"/>
        <v>22.61</v>
      </c>
      <c r="H56" s="4">
        <f t="shared" si="1"/>
        <v>29.126201999999999</v>
      </c>
      <c r="I56" s="4">
        <f t="shared" si="15"/>
        <v>29.126201999999999</v>
      </c>
    </row>
    <row r="57" spans="1:9" x14ac:dyDescent="0.25">
      <c r="A57" t="s">
        <v>139</v>
      </c>
      <c r="B57" t="s">
        <v>140</v>
      </c>
      <c r="C57" t="s">
        <v>74</v>
      </c>
      <c r="D57">
        <v>86916</v>
      </c>
      <c r="E57">
        <v>1</v>
      </c>
      <c r="F57" s="4">
        <v>19.3</v>
      </c>
      <c r="G57" s="12">
        <f t="shared" si="14"/>
        <v>19.3</v>
      </c>
      <c r="H57" s="4">
        <f t="shared" si="1"/>
        <v>24.862260000000003</v>
      </c>
      <c r="I57" s="4">
        <f t="shared" si="15"/>
        <v>24.862260000000003</v>
      </c>
    </row>
    <row r="58" spans="1:9" x14ac:dyDescent="0.25">
      <c r="A58" t="s">
        <v>141</v>
      </c>
      <c r="B58" t="s">
        <v>142</v>
      </c>
      <c r="C58" t="s">
        <v>74</v>
      </c>
      <c r="D58">
        <v>86906</v>
      </c>
      <c r="E58">
        <v>2</v>
      </c>
      <c r="F58" s="4">
        <v>38.82</v>
      </c>
      <c r="G58" s="12">
        <f t="shared" si="14"/>
        <v>77.64</v>
      </c>
      <c r="H58" s="4">
        <f t="shared" si="1"/>
        <v>50.007924000000003</v>
      </c>
      <c r="I58" s="4">
        <f t="shared" si="15"/>
        <v>100.01584800000001</v>
      </c>
    </row>
    <row r="59" spans="1:9" x14ac:dyDescent="0.25">
      <c r="A59" t="s">
        <v>143</v>
      </c>
      <c r="B59" t="s">
        <v>144</v>
      </c>
      <c r="C59" t="s">
        <v>74</v>
      </c>
      <c r="D59">
        <v>86877</v>
      </c>
      <c r="E59">
        <v>2</v>
      </c>
      <c r="F59" s="4">
        <v>19.7</v>
      </c>
      <c r="G59" s="12">
        <f t="shared" si="14"/>
        <v>39.4</v>
      </c>
      <c r="H59" s="4">
        <f t="shared" si="1"/>
        <v>25.37754</v>
      </c>
      <c r="I59" s="4">
        <f t="shared" si="15"/>
        <v>50.75508</v>
      </c>
    </row>
    <row r="60" spans="1:9" x14ac:dyDescent="0.25">
      <c r="A60" t="s">
        <v>145</v>
      </c>
      <c r="B60" t="s">
        <v>146</v>
      </c>
      <c r="C60" t="s">
        <v>74</v>
      </c>
      <c r="D60">
        <v>86877</v>
      </c>
      <c r="E60">
        <v>1</v>
      </c>
      <c r="F60" s="4">
        <v>26.536920000000002</v>
      </c>
      <c r="G60" s="12">
        <f t="shared" si="14"/>
        <v>26.536920000000002</v>
      </c>
      <c r="H60" s="4">
        <f t="shared" si="1"/>
        <v>34.184860344000001</v>
      </c>
      <c r="I60" s="4">
        <f t="shared" si="15"/>
        <v>34.184860344000001</v>
      </c>
    </row>
    <row r="61" spans="1:9" x14ac:dyDescent="0.25">
      <c r="A61" t="s">
        <v>147</v>
      </c>
      <c r="B61" t="s">
        <v>148</v>
      </c>
      <c r="C61" t="s">
        <v>74</v>
      </c>
      <c r="D61">
        <v>86883</v>
      </c>
      <c r="E61">
        <v>1</v>
      </c>
      <c r="F61" s="4">
        <v>7.38</v>
      </c>
      <c r="G61" s="12">
        <f t="shared" si="14"/>
        <v>7.38</v>
      </c>
      <c r="H61" s="4">
        <f t="shared" si="1"/>
        <v>9.5069160000000004</v>
      </c>
      <c r="I61" s="4">
        <f t="shared" si="15"/>
        <v>9.5069160000000004</v>
      </c>
    </row>
    <row r="62" spans="1:9" x14ac:dyDescent="0.25">
      <c r="A62" t="s">
        <v>149</v>
      </c>
      <c r="B62" t="s">
        <v>150</v>
      </c>
      <c r="C62" t="s">
        <v>74</v>
      </c>
      <c r="D62">
        <v>86883</v>
      </c>
      <c r="E62">
        <v>2</v>
      </c>
      <c r="F62" s="4">
        <v>7.38</v>
      </c>
      <c r="G62" s="12">
        <f t="shared" si="14"/>
        <v>14.76</v>
      </c>
      <c r="H62" s="4">
        <f t="shared" si="1"/>
        <v>9.5069160000000004</v>
      </c>
      <c r="I62" s="4">
        <f t="shared" si="15"/>
        <v>19.013832000000001</v>
      </c>
    </row>
    <row r="63" spans="1:9" x14ac:dyDescent="0.25">
      <c r="A63" t="s">
        <v>151</v>
      </c>
      <c r="B63" t="s">
        <v>152</v>
      </c>
      <c r="C63" t="s">
        <v>74</v>
      </c>
      <c r="D63">
        <v>86884</v>
      </c>
      <c r="E63">
        <v>2</v>
      </c>
      <c r="F63" s="4">
        <v>5.31</v>
      </c>
      <c r="G63" s="12">
        <f t="shared" si="14"/>
        <v>10.62</v>
      </c>
      <c r="H63" s="4">
        <f t="shared" si="1"/>
        <v>6.8403419999999997</v>
      </c>
      <c r="I63" s="4">
        <f t="shared" si="15"/>
        <v>13.680683999999999</v>
      </c>
    </row>
    <row r="64" spans="1:9" x14ac:dyDescent="0.25">
      <c r="A64" t="s">
        <v>153</v>
      </c>
      <c r="B64" t="s">
        <v>154</v>
      </c>
      <c r="C64" t="s">
        <v>74</v>
      </c>
      <c r="D64">
        <v>88504</v>
      </c>
      <c r="E64">
        <v>1</v>
      </c>
      <c r="F64" s="4">
        <v>500.27</v>
      </c>
      <c r="G64" s="12">
        <f t="shared" si="14"/>
        <v>500.27</v>
      </c>
      <c r="H64" s="4">
        <f t="shared" si="1"/>
        <v>644.44781399999999</v>
      </c>
      <c r="I64" s="4">
        <f t="shared" si="15"/>
        <v>644.44781399999999</v>
      </c>
    </row>
    <row r="65" spans="1:9" s="7" customFormat="1" x14ac:dyDescent="0.25">
      <c r="A65" s="7" t="s">
        <v>155</v>
      </c>
      <c r="B65" s="7" t="s">
        <v>156</v>
      </c>
      <c r="F65" s="8">
        <v>0</v>
      </c>
      <c r="G65" s="8">
        <f>SUM(G66:G73)</f>
        <v>3025.2400000000002</v>
      </c>
      <c r="H65" s="8"/>
      <c r="I65" s="8">
        <f>SUM(I66:I73)</f>
        <v>3897.1141680000001</v>
      </c>
    </row>
    <row r="66" spans="1:9" x14ac:dyDescent="0.25">
      <c r="A66" t="s">
        <v>157</v>
      </c>
      <c r="B66" t="s">
        <v>158</v>
      </c>
      <c r="C66" t="s">
        <v>53</v>
      </c>
      <c r="D66">
        <v>89711</v>
      </c>
      <c r="E66">
        <v>5</v>
      </c>
      <c r="F66" s="4">
        <v>11.62</v>
      </c>
      <c r="G66" s="12">
        <f t="shared" ref="G66:G73" si="16">E66*F66</f>
        <v>58.099999999999994</v>
      </c>
      <c r="H66" s="4">
        <f t="shared" si="1"/>
        <v>14.968883999999999</v>
      </c>
      <c r="I66" s="4">
        <f t="shared" ref="I66:I73" si="17">E66*H66</f>
        <v>74.84442</v>
      </c>
    </row>
    <row r="67" spans="1:9" x14ac:dyDescent="0.25">
      <c r="A67" t="s">
        <v>159</v>
      </c>
      <c r="B67" t="s">
        <v>160</v>
      </c>
      <c r="C67" t="s">
        <v>53</v>
      </c>
      <c r="D67">
        <v>89712</v>
      </c>
      <c r="E67">
        <v>10</v>
      </c>
      <c r="F67" s="4">
        <v>17.55</v>
      </c>
      <c r="G67" s="12">
        <f t="shared" si="16"/>
        <v>175.5</v>
      </c>
      <c r="H67" s="4">
        <f t="shared" si="1"/>
        <v>22.60791</v>
      </c>
      <c r="I67" s="4">
        <f t="shared" si="17"/>
        <v>226.07910000000001</v>
      </c>
    </row>
    <row r="68" spans="1:9" x14ac:dyDescent="0.25">
      <c r="A68" t="s">
        <v>161</v>
      </c>
      <c r="B68" t="s">
        <v>162</v>
      </c>
      <c r="C68" t="s">
        <v>53</v>
      </c>
      <c r="D68">
        <v>89714</v>
      </c>
      <c r="E68">
        <v>8</v>
      </c>
      <c r="F68" s="4">
        <v>33.28</v>
      </c>
      <c r="G68" s="12">
        <f t="shared" si="16"/>
        <v>266.24</v>
      </c>
      <c r="H68" s="4">
        <f t="shared" si="1"/>
        <v>42.871296000000001</v>
      </c>
      <c r="I68" s="4">
        <f t="shared" si="17"/>
        <v>342.97036800000001</v>
      </c>
    </row>
    <row r="69" spans="1:9" x14ac:dyDescent="0.25">
      <c r="A69" t="s">
        <v>163</v>
      </c>
      <c r="B69" t="s">
        <v>164</v>
      </c>
      <c r="C69" t="s">
        <v>74</v>
      </c>
      <c r="D69">
        <v>89495</v>
      </c>
      <c r="E69">
        <v>1</v>
      </c>
      <c r="F69" s="4">
        <v>7.6</v>
      </c>
      <c r="G69" s="12">
        <f t="shared" si="16"/>
        <v>7.6</v>
      </c>
      <c r="H69" s="4">
        <f t="shared" si="1"/>
        <v>9.7903199999999995</v>
      </c>
      <c r="I69" s="4">
        <f t="shared" si="17"/>
        <v>9.7903199999999995</v>
      </c>
    </row>
    <row r="70" spans="1:9" x14ac:dyDescent="0.25">
      <c r="A70" t="s">
        <v>165</v>
      </c>
      <c r="B70" t="s">
        <v>166</v>
      </c>
      <c r="C70" t="s">
        <v>74</v>
      </c>
      <c r="D70" t="s">
        <v>167</v>
      </c>
      <c r="E70">
        <v>1</v>
      </c>
      <c r="F70" s="4">
        <v>183.37</v>
      </c>
      <c r="G70" s="12">
        <f t="shared" si="16"/>
        <v>183.37</v>
      </c>
      <c r="H70" s="4">
        <f t="shared" si="1"/>
        <v>236.21723400000002</v>
      </c>
      <c r="I70" s="4">
        <f t="shared" si="17"/>
        <v>236.21723400000002</v>
      </c>
    </row>
    <row r="71" spans="1:9" x14ac:dyDescent="0.25">
      <c r="A71" t="s">
        <v>168</v>
      </c>
      <c r="B71" t="s">
        <v>169</v>
      </c>
      <c r="C71" t="s">
        <v>74</v>
      </c>
      <c r="D71">
        <v>72289</v>
      </c>
      <c r="E71">
        <v>1</v>
      </c>
      <c r="F71" s="4">
        <v>263.02999999999997</v>
      </c>
      <c r="G71" s="12">
        <f t="shared" si="16"/>
        <v>263.02999999999997</v>
      </c>
      <c r="H71" s="4">
        <f t="shared" si="1"/>
        <v>338.83524599999998</v>
      </c>
      <c r="I71" s="4">
        <f t="shared" si="17"/>
        <v>338.83524599999998</v>
      </c>
    </row>
    <row r="72" spans="1:9" x14ac:dyDescent="0.25">
      <c r="A72" t="s">
        <v>170</v>
      </c>
      <c r="B72" t="s">
        <v>171</v>
      </c>
      <c r="C72" t="s">
        <v>74</v>
      </c>
      <c r="D72">
        <v>95463</v>
      </c>
      <c r="E72">
        <v>1</v>
      </c>
      <c r="F72" s="4">
        <v>1092.3800000000001</v>
      </c>
      <c r="G72" s="12">
        <f t="shared" si="16"/>
        <v>1092.3800000000001</v>
      </c>
      <c r="H72" s="4">
        <f t="shared" si="1"/>
        <v>1407.2039160000002</v>
      </c>
      <c r="I72" s="4">
        <f t="shared" si="17"/>
        <v>1407.2039160000002</v>
      </c>
    </row>
    <row r="73" spans="1:9" x14ac:dyDescent="0.25">
      <c r="A73" t="s">
        <v>172</v>
      </c>
      <c r="B73" t="s">
        <v>173</v>
      </c>
      <c r="C73" t="s">
        <v>74</v>
      </c>
      <c r="D73" t="s">
        <v>174</v>
      </c>
      <c r="E73">
        <v>1</v>
      </c>
      <c r="F73" s="4">
        <v>979.02</v>
      </c>
      <c r="G73" s="12">
        <f t="shared" si="16"/>
        <v>979.02</v>
      </c>
      <c r="H73" s="4">
        <f t="shared" si="1"/>
        <v>1261.1735639999999</v>
      </c>
      <c r="I73" s="4">
        <f t="shared" si="17"/>
        <v>1261.1735639999999</v>
      </c>
    </row>
    <row r="74" spans="1:9" s="7" customFormat="1" x14ac:dyDescent="0.25">
      <c r="A74" s="7" t="s">
        <v>175</v>
      </c>
      <c r="B74" s="7" t="s">
        <v>176</v>
      </c>
      <c r="F74" s="8">
        <v>0</v>
      </c>
      <c r="G74" s="8">
        <f>SUM(G75:G88)</f>
        <v>1027.0286275800001</v>
      </c>
      <c r="H74" s="8"/>
      <c r="I74" s="8">
        <f>SUM(I75:I88)</f>
        <v>1323.0182780485559</v>
      </c>
    </row>
    <row r="75" spans="1:9" x14ac:dyDescent="0.25">
      <c r="A75" t="s">
        <v>177</v>
      </c>
      <c r="B75" t="s">
        <v>178</v>
      </c>
      <c r="C75" t="s">
        <v>53</v>
      </c>
      <c r="D75">
        <v>91862</v>
      </c>
      <c r="E75">
        <v>8.5</v>
      </c>
      <c r="F75" s="4">
        <v>5.28</v>
      </c>
      <c r="G75" s="12">
        <f t="shared" ref="G75:G88" si="18">E75*F75</f>
        <v>44.88</v>
      </c>
      <c r="H75" s="4">
        <f t="shared" si="1"/>
        <v>6.8016960000000006</v>
      </c>
      <c r="I75" s="4">
        <f t="shared" ref="I75:I88" si="19">E75*H75</f>
        <v>57.814416000000008</v>
      </c>
    </row>
    <row r="76" spans="1:9" x14ac:dyDescent="0.25">
      <c r="A76" t="s">
        <v>179</v>
      </c>
      <c r="B76" t="s">
        <v>180</v>
      </c>
      <c r="C76" t="s">
        <v>53</v>
      </c>
      <c r="D76">
        <v>91831</v>
      </c>
      <c r="E76">
        <v>19.600000000000001</v>
      </c>
      <c r="F76" s="4">
        <v>4.38</v>
      </c>
      <c r="G76" s="12">
        <f t="shared" si="18"/>
        <v>85.847999999999999</v>
      </c>
      <c r="H76" s="4">
        <f t="shared" ref="H76:H104" si="20">F76*(1+$B$4)</f>
        <v>5.6423160000000001</v>
      </c>
      <c r="I76" s="4">
        <f t="shared" si="19"/>
        <v>110.58939360000001</v>
      </c>
    </row>
    <row r="77" spans="1:9" x14ac:dyDescent="0.25">
      <c r="A77" t="s">
        <v>181</v>
      </c>
      <c r="B77" t="s">
        <v>182</v>
      </c>
      <c r="C77" t="s">
        <v>74</v>
      </c>
      <c r="D77" t="s">
        <v>183</v>
      </c>
      <c r="E77">
        <v>1</v>
      </c>
      <c r="F77" s="4">
        <v>50.54</v>
      </c>
      <c r="G77" s="12">
        <f t="shared" si="18"/>
        <v>50.54</v>
      </c>
      <c r="H77" s="4">
        <f t="shared" si="20"/>
        <v>65.105627999999996</v>
      </c>
      <c r="I77" s="4">
        <f t="shared" si="19"/>
        <v>65.105627999999996</v>
      </c>
    </row>
    <row r="78" spans="1:9" x14ac:dyDescent="0.25">
      <c r="A78" t="s">
        <v>184</v>
      </c>
      <c r="B78" t="s">
        <v>185</v>
      </c>
      <c r="C78" t="s">
        <v>74</v>
      </c>
      <c r="D78">
        <v>68066</v>
      </c>
      <c r="E78">
        <v>1</v>
      </c>
      <c r="F78" s="4">
        <v>115.36</v>
      </c>
      <c r="G78" s="12">
        <f t="shared" si="18"/>
        <v>115.36</v>
      </c>
      <c r="H78" s="4">
        <f t="shared" si="20"/>
        <v>148.606752</v>
      </c>
      <c r="I78" s="4">
        <f t="shared" si="19"/>
        <v>148.606752</v>
      </c>
    </row>
    <row r="79" spans="1:9" x14ac:dyDescent="0.25">
      <c r="A79" t="s">
        <v>186</v>
      </c>
      <c r="B79" t="s">
        <v>187</v>
      </c>
      <c r="C79" t="s">
        <v>74</v>
      </c>
      <c r="D79">
        <v>91941</v>
      </c>
      <c r="E79">
        <v>9</v>
      </c>
      <c r="F79" s="4">
        <v>5.1100000000000003</v>
      </c>
      <c r="G79" s="12">
        <f t="shared" si="18"/>
        <v>45.99</v>
      </c>
      <c r="H79" s="4">
        <f t="shared" si="20"/>
        <v>6.5827020000000003</v>
      </c>
      <c r="I79" s="4">
        <f t="shared" si="19"/>
        <v>59.244318</v>
      </c>
    </row>
    <row r="80" spans="1:9" x14ac:dyDescent="0.25">
      <c r="A80" t="s">
        <v>188</v>
      </c>
      <c r="B80" t="s">
        <v>189</v>
      </c>
      <c r="C80" t="s">
        <v>53</v>
      </c>
      <c r="D80">
        <v>91924</v>
      </c>
      <c r="E80">
        <v>136</v>
      </c>
      <c r="F80" s="4">
        <v>1.34</v>
      </c>
      <c r="G80" s="12">
        <f t="shared" si="18"/>
        <v>182.24</v>
      </c>
      <c r="H80" s="4">
        <f t="shared" si="20"/>
        <v>1.7261880000000001</v>
      </c>
      <c r="I80" s="4">
        <f t="shared" si="19"/>
        <v>234.76156800000001</v>
      </c>
    </row>
    <row r="81" spans="1:9" x14ac:dyDescent="0.25">
      <c r="A81" t="s">
        <v>190</v>
      </c>
      <c r="B81" t="s">
        <v>191</v>
      </c>
      <c r="C81" t="s">
        <v>74</v>
      </c>
      <c r="D81">
        <v>91953</v>
      </c>
      <c r="E81">
        <v>2</v>
      </c>
      <c r="F81" s="4">
        <v>15.91</v>
      </c>
      <c r="G81" s="12">
        <f t="shared" si="18"/>
        <v>31.82</v>
      </c>
      <c r="H81" s="4">
        <f t="shared" si="20"/>
        <v>20.495262</v>
      </c>
      <c r="I81" s="4">
        <f t="shared" si="19"/>
        <v>40.990524000000001</v>
      </c>
    </row>
    <row r="82" spans="1:9" x14ac:dyDescent="0.25">
      <c r="A82" t="s">
        <v>192</v>
      </c>
      <c r="B82" t="s">
        <v>193</v>
      </c>
      <c r="C82" t="s">
        <v>74</v>
      </c>
      <c r="D82">
        <v>91959</v>
      </c>
      <c r="E82">
        <v>1</v>
      </c>
      <c r="F82" s="4">
        <v>25.23</v>
      </c>
      <c r="G82" s="12">
        <f t="shared" si="18"/>
        <v>25.23</v>
      </c>
      <c r="H82" s="4">
        <f t="shared" si="20"/>
        <v>32.501286</v>
      </c>
      <c r="I82" s="4">
        <f t="shared" si="19"/>
        <v>32.501286</v>
      </c>
    </row>
    <row r="83" spans="1:9" x14ac:dyDescent="0.25">
      <c r="A83" t="s">
        <v>194</v>
      </c>
      <c r="B83" t="s">
        <v>195</v>
      </c>
      <c r="C83" t="s">
        <v>74</v>
      </c>
      <c r="D83">
        <v>92023</v>
      </c>
      <c r="E83">
        <v>4</v>
      </c>
      <c r="F83" s="4">
        <v>28.05</v>
      </c>
      <c r="G83" s="12">
        <f t="shared" si="18"/>
        <v>112.2</v>
      </c>
      <c r="H83" s="4">
        <f t="shared" si="20"/>
        <v>36.134010000000004</v>
      </c>
      <c r="I83" s="4">
        <f t="shared" si="19"/>
        <v>144.53604000000001</v>
      </c>
    </row>
    <row r="84" spans="1:9" x14ac:dyDescent="0.25">
      <c r="A84" t="s">
        <v>196</v>
      </c>
      <c r="B84" t="s">
        <v>197</v>
      </c>
      <c r="C84" t="s">
        <v>74</v>
      </c>
      <c r="D84">
        <v>91998</v>
      </c>
      <c r="E84">
        <v>2</v>
      </c>
      <c r="F84" s="4">
        <v>11.82</v>
      </c>
      <c r="G84" s="12">
        <f t="shared" si="18"/>
        <v>23.64</v>
      </c>
      <c r="H84" s="4">
        <f t="shared" si="20"/>
        <v>15.226524000000001</v>
      </c>
      <c r="I84" s="4">
        <f t="shared" si="19"/>
        <v>30.453048000000003</v>
      </c>
    </row>
    <row r="85" spans="1:9" x14ac:dyDescent="0.25">
      <c r="A85" t="s">
        <v>198</v>
      </c>
      <c r="B85" t="s">
        <v>199</v>
      </c>
      <c r="C85" t="s">
        <v>74</v>
      </c>
      <c r="D85">
        <v>93040</v>
      </c>
      <c r="E85">
        <v>8</v>
      </c>
      <c r="F85" s="4">
        <v>9.01</v>
      </c>
      <c r="G85" s="12">
        <f t="shared" si="18"/>
        <v>72.08</v>
      </c>
      <c r="H85" s="4">
        <f t="shared" si="20"/>
        <v>11.606681999999999</v>
      </c>
      <c r="I85" s="4">
        <f t="shared" si="19"/>
        <v>92.853455999999994</v>
      </c>
    </row>
    <row r="86" spans="1:9" x14ac:dyDescent="0.25">
      <c r="A86" t="s">
        <v>200</v>
      </c>
      <c r="B86" t="s">
        <v>201</v>
      </c>
      <c r="C86" t="s">
        <v>74</v>
      </c>
      <c r="D86" t="s">
        <v>202</v>
      </c>
      <c r="E86">
        <v>45</v>
      </c>
      <c r="F86" s="4">
        <v>3.8617917239999993</v>
      </c>
      <c r="G86" s="12">
        <f t="shared" si="18"/>
        <v>173.78062757999996</v>
      </c>
      <c r="H86" s="4">
        <f t="shared" si="20"/>
        <v>4.974760098856799</v>
      </c>
      <c r="I86" s="4">
        <f t="shared" si="19"/>
        <v>223.86420444855597</v>
      </c>
    </row>
    <row r="87" spans="1:9" x14ac:dyDescent="0.25">
      <c r="A87" t="s">
        <v>203</v>
      </c>
      <c r="B87" t="s">
        <v>204</v>
      </c>
      <c r="C87" t="s">
        <v>74</v>
      </c>
      <c r="D87" t="s">
        <v>205</v>
      </c>
      <c r="E87">
        <v>2</v>
      </c>
      <c r="F87" s="4">
        <v>11.31</v>
      </c>
      <c r="G87" s="12">
        <f t="shared" si="18"/>
        <v>22.62</v>
      </c>
      <c r="H87" s="4">
        <f t="shared" si="20"/>
        <v>14.569542</v>
      </c>
      <c r="I87" s="4">
        <f t="shared" si="19"/>
        <v>29.139084</v>
      </c>
    </row>
    <row r="88" spans="1:9" x14ac:dyDescent="0.25">
      <c r="A88" t="s">
        <v>206</v>
      </c>
      <c r="B88" t="s">
        <v>207</v>
      </c>
      <c r="C88" t="s">
        <v>74</v>
      </c>
      <c r="D88">
        <v>68069</v>
      </c>
      <c r="E88">
        <v>1</v>
      </c>
      <c r="F88" s="4">
        <v>40.799999999999997</v>
      </c>
      <c r="G88" s="12">
        <f t="shared" si="18"/>
        <v>40.799999999999997</v>
      </c>
      <c r="H88" s="4">
        <f t="shared" si="20"/>
        <v>52.55856</v>
      </c>
      <c r="I88" s="4">
        <f t="shared" si="19"/>
        <v>52.55856</v>
      </c>
    </row>
    <row r="89" spans="1:9" s="7" customFormat="1" x14ac:dyDescent="0.25">
      <c r="A89" s="7" t="s">
        <v>208</v>
      </c>
      <c r="B89" s="7" t="s">
        <v>209</v>
      </c>
      <c r="F89" s="8">
        <v>0</v>
      </c>
      <c r="G89" s="8">
        <f>SUM(G90:G95)</f>
        <v>657.29</v>
      </c>
      <c r="H89" s="8"/>
      <c r="I89" s="8">
        <f>SUM(I90:I95)</f>
        <v>846.72097800000006</v>
      </c>
    </row>
    <row r="90" spans="1:9" x14ac:dyDescent="0.25">
      <c r="A90" t="s">
        <v>210</v>
      </c>
      <c r="B90" t="s">
        <v>211</v>
      </c>
      <c r="C90" t="s">
        <v>74</v>
      </c>
      <c r="D90">
        <v>94470</v>
      </c>
      <c r="E90">
        <v>1</v>
      </c>
      <c r="F90" s="4">
        <v>161.74</v>
      </c>
      <c r="G90" s="12">
        <f t="shared" ref="G90:G95" si="21">E90*F90</f>
        <v>161.74</v>
      </c>
      <c r="H90" s="4">
        <f t="shared" si="20"/>
        <v>208.35346800000002</v>
      </c>
      <c r="I90" s="4">
        <f t="shared" ref="I90:I95" si="22">E90*H90</f>
        <v>208.35346800000002</v>
      </c>
    </row>
    <row r="91" spans="1:9" x14ac:dyDescent="0.25">
      <c r="A91" t="s">
        <v>212</v>
      </c>
      <c r="B91" t="s">
        <v>213</v>
      </c>
      <c r="C91" t="s">
        <v>74</v>
      </c>
      <c r="D91">
        <v>86904</v>
      </c>
      <c r="E91">
        <v>1</v>
      </c>
      <c r="F91" s="4">
        <v>99.3</v>
      </c>
      <c r="G91" s="12">
        <f t="shared" si="21"/>
        <v>99.3</v>
      </c>
      <c r="H91" s="4">
        <f t="shared" si="20"/>
        <v>127.91826</v>
      </c>
      <c r="I91" s="4">
        <f t="shared" si="22"/>
        <v>127.91826</v>
      </c>
    </row>
    <row r="92" spans="1:9" x14ac:dyDescent="0.25">
      <c r="A92" t="s">
        <v>214</v>
      </c>
      <c r="B92" t="s">
        <v>215</v>
      </c>
      <c r="C92" t="s">
        <v>74</v>
      </c>
      <c r="D92">
        <v>86876</v>
      </c>
      <c r="E92">
        <v>1</v>
      </c>
      <c r="F92" s="4">
        <v>131.13</v>
      </c>
      <c r="G92" s="12">
        <f t="shared" si="21"/>
        <v>131.13</v>
      </c>
      <c r="H92" s="4">
        <f t="shared" si="20"/>
        <v>168.92166599999999</v>
      </c>
      <c r="I92" s="4">
        <f t="shared" si="22"/>
        <v>168.92166599999999</v>
      </c>
    </row>
    <row r="93" spans="1:9" x14ac:dyDescent="0.25">
      <c r="A93" t="s">
        <v>216</v>
      </c>
      <c r="B93" t="s">
        <v>217</v>
      </c>
      <c r="C93" t="s">
        <v>74</v>
      </c>
      <c r="D93">
        <v>86933</v>
      </c>
      <c r="E93">
        <v>1</v>
      </c>
      <c r="F93" s="4">
        <v>210.07</v>
      </c>
      <c r="G93" s="12">
        <f t="shared" si="21"/>
        <v>210.07</v>
      </c>
      <c r="H93" s="4">
        <f t="shared" si="20"/>
        <v>270.61217399999998</v>
      </c>
      <c r="I93" s="4">
        <f t="shared" si="22"/>
        <v>270.61217399999998</v>
      </c>
    </row>
    <row r="94" spans="1:9" x14ac:dyDescent="0.25">
      <c r="A94" t="s">
        <v>218</v>
      </c>
      <c r="B94" t="s">
        <v>219</v>
      </c>
      <c r="C94" t="s">
        <v>74</v>
      </c>
      <c r="D94">
        <v>88571</v>
      </c>
      <c r="E94">
        <v>1</v>
      </c>
      <c r="F94" s="4">
        <v>30.05</v>
      </c>
      <c r="G94" s="12">
        <f t="shared" si="21"/>
        <v>30.05</v>
      </c>
      <c r="H94" s="4">
        <f t="shared" si="20"/>
        <v>38.710410000000003</v>
      </c>
      <c r="I94" s="4">
        <f t="shared" si="22"/>
        <v>38.710410000000003</v>
      </c>
    </row>
    <row r="95" spans="1:9" x14ac:dyDescent="0.25">
      <c r="A95" t="s">
        <v>220</v>
      </c>
      <c r="B95" t="s">
        <v>221</v>
      </c>
      <c r="C95" t="s">
        <v>222</v>
      </c>
      <c r="D95" t="s">
        <v>202</v>
      </c>
      <c r="E95">
        <v>1</v>
      </c>
      <c r="F95" s="4">
        <v>25</v>
      </c>
      <c r="G95" s="12">
        <f t="shared" si="21"/>
        <v>25</v>
      </c>
      <c r="H95" s="4">
        <f t="shared" si="20"/>
        <v>32.204999999999998</v>
      </c>
      <c r="I95" s="4">
        <f t="shared" si="22"/>
        <v>32.204999999999998</v>
      </c>
    </row>
    <row r="96" spans="1:9" s="7" customFormat="1" x14ac:dyDescent="0.25">
      <c r="A96" s="7" t="s">
        <v>223</v>
      </c>
      <c r="B96" s="7" t="s">
        <v>224</v>
      </c>
      <c r="F96" s="8">
        <v>0</v>
      </c>
      <c r="G96" s="8">
        <f>G97</f>
        <v>60.752119999999998</v>
      </c>
      <c r="H96" s="8"/>
      <c r="I96" s="8">
        <f>I97</f>
        <v>78.260880984000011</v>
      </c>
    </row>
    <row r="97" spans="1:9" x14ac:dyDescent="0.25">
      <c r="A97" t="s">
        <v>225</v>
      </c>
      <c r="B97" t="s">
        <v>226</v>
      </c>
      <c r="C97" t="s">
        <v>18</v>
      </c>
      <c r="D97">
        <v>9537</v>
      </c>
      <c r="E97">
        <v>35.948</v>
      </c>
      <c r="F97" s="4">
        <v>1.69</v>
      </c>
      <c r="G97" s="12">
        <f>E97*F97</f>
        <v>60.752119999999998</v>
      </c>
      <c r="H97" s="4">
        <f t="shared" si="20"/>
        <v>2.1770580000000002</v>
      </c>
      <c r="I97" s="4">
        <f t="shared" ref="I97" si="23">E97*H97</f>
        <v>78.260880984000011</v>
      </c>
    </row>
    <row r="98" spans="1:9" s="7" customFormat="1" x14ac:dyDescent="0.25">
      <c r="A98" s="7" t="s">
        <v>227</v>
      </c>
      <c r="B98" s="7" t="s">
        <v>228</v>
      </c>
      <c r="F98" s="8">
        <v>0</v>
      </c>
      <c r="G98" s="8">
        <f>SUM(G99:G104)</f>
        <v>7350.4400000000005</v>
      </c>
      <c r="H98" s="8"/>
      <c r="I98" s="8">
        <f>SUM(I99:I104)</f>
        <v>9468.836808</v>
      </c>
    </row>
    <row r="99" spans="1:9" x14ac:dyDescent="0.25">
      <c r="A99" s="15" t="s">
        <v>229</v>
      </c>
      <c r="B99" s="15" t="s">
        <v>230</v>
      </c>
      <c r="C99" s="15" t="s">
        <v>231</v>
      </c>
      <c r="D99" s="15">
        <v>90777</v>
      </c>
      <c r="E99" s="15">
        <v>12</v>
      </c>
      <c r="F99" s="16">
        <v>69.13</v>
      </c>
      <c r="G99" s="12">
        <f>E99*F99</f>
        <v>829.56</v>
      </c>
      <c r="H99" s="4">
        <f t="shared" si="20"/>
        <v>89.053265999999994</v>
      </c>
      <c r="I99" s="4">
        <f t="shared" ref="I99:I104" si="24">E99*H99</f>
        <v>1068.6391919999999</v>
      </c>
    </row>
    <row r="100" spans="1:9" x14ac:dyDescent="0.25">
      <c r="A100" s="15" t="s">
        <v>232</v>
      </c>
      <c r="B100" s="15" t="s">
        <v>233</v>
      </c>
      <c r="C100" s="15" t="s">
        <v>234</v>
      </c>
      <c r="D100" s="15">
        <v>93572</v>
      </c>
      <c r="E100" s="15">
        <v>1</v>
      </c>
      <c r="F100" s="16">
        <v>3338.13</v>
      </c>
      <c r="G100" s="17">
        <f t="shared" ref="G100:G104" si="25">E100*F100</f>
        <v>3338.13</v>
      </c>
      <c r="H100" s="4">
        <f t="shared" si="20"/>
        <v>4300.1790660000006</v>
      </c>
      <c r="I100" s="16">
        <f t="shared" si="24"/>
        <v>4300.1790660000006</v>
      </c>
    </row>
    <row r="101" spans="1:9" x14ac:dyDescent="0.25">
      <c r="A101" s="15" t="s">
        <v>235</v>
      </c>
      <c r="B101" s="15" t="s">
        <v>236</v>
      </c>
      <c r="C101" s="15" t="s">
        <v>234</v>
      </c>
      <c r="D101" s="15" t="s">
        <v>237</v>
      </c>
      <c r="E101" s="15">
        <v>1</v>
      </c>
      <c r="F101" s="16">
        <v>1341</v>
      </c>
      <c r="G101" s="17">
        <f t="shared" si="25"/>
        <v>1341</v>
      </c>
      <c r="H101" s="4">
        <f t="shared" si="20"/>
        <v>1727.4762000000001</v>
      </c>
      <c r="I101" s="16">
        <f t="shared" si="24"/>
        <v>1727.4762000000001</v>
      </c>
    </row>
    <row r="102" spans="1:9" x14ac:dyDescent="0.25">
      <c r="A102" s="15" t="s">
        <v>238</v>
      </c>
      <c r="B102" s="15" t="s">
        <v>239</v>
      </c>
      <c r="C102" s="15" t="s">
        <v>234</v>
      </c>
      <c r="D102" s="15" t="s">
        <v>240</v>
      </c>
      <c r="E102" s="15">
        <v>1</v>
      </c>
      <c r="F102" s="16">
        <v>625</v>
      </c>
      <c r="G102" s="17">
        <f t="shared" si="25"/>
        <v>625</v>
      </c>
      <c r="H102" s="4">
        <f t="shared" si="20"/>
        <v>805.125</v>
      </c>
      <c r="I102" s="16">
        <f t="shared" si="24"/>
        <v>805.125</v>
      </c>
    </row>
    <row r="103" spans="1:9" x14ac:dyDescent="0.25">
      <c r="A103" s="15" t="s">
        <v>241</v>
      </c>
      <c r="B103" s="15" t="s">
        <v>242</v>
      </c>
      <c r="C103" s="15" t="s">
        <v>234</v>
      </c>
      <c r="D103" s="15" t="s">
        <v>243</v>
      </c>
      <c r="E103" s="15">
        <v>1</v>
      </c>
      <c r="F103" s="16">
        <v>605.58000000000004</v>
      </c>
      <c r="G103" s="17">
        <f t="shared" si="25"/>
        <v>605.58000000000004</v>
      </c>
      <c r="H103" s="4">
        <f t="shared" si="20"/>
        <v>780.10815600000001</v>
      </c>
      <c r="I103" s="16">
        <f t="shared" si="24"/>
        <v>780.10815600000001</v>
      </c>
    </row>
    <row r="104" spans="1:9" x14ac:dyDescent="0.25">
      <c r="A104" s="15" t="s">
        <v>244</v>
      </c>
      <c r="B104" s="15" t="s">
        <v>245</v>
      </c>
      <c r="C104" s="15" t="s">
        <v>246</v>
      </c>
      <c r="D104" s="15" t="s">
        <v>247</v>
      </c>
      <c r="E104" s="15">
        <v>1</v>
      </c>
      <c r="F104" s="16">
        <v>611.16999999999996</v>
      </c>
      <c r="G104" s="17">
        <f t="shared" si="25"/>
        <v>611.16999999999996</v>
      </c>
      <c r="H104" s="4">
        <f t="shared" si="20"/>
        <v>787.30919399999993</v>
      </c>
      <c r="I104" s="16">
        <f t="shared" si="24"/>
        <v>787.30919399999993</v>
      </c>
    </row>
    <row r="105" spans="1:9" s="7" customFormat="1" x14ac:dyDescent="0.25">
      <c r="A105" s="7" t="s">
        <v>248</v>
      </c>
      <c r="F105" s="8"/>
      <c r="G105" s="8">
        <f>SUM(G96,G89,G74,G65,G52,G49,G43,G38,G33,G29,G25,G20,G18,G11,G8)+G98</f>
        <v>46507.815523080004</v>
      </c>
      <c r="H105" s="8"/>
      <c r="I105" s="8">
        <f>SUM(I96,I89,I74,I65,I52,I49,I43,I38,I33,I29,I25,I20,I18,I10,I7)+I98</f>
        <v>47326.895247028653</v>
      </c>
    </row>
    <row r="107" spans="1:9" x14ac:dyDescent="0.25">
      <c r="G107" s="4">
        <f>G105-G98</f>
        <v>39157.375523080002</v>
      </c>
      <c r="H107" s="4">
        <f>42.22*1001</f>
        <v>42262.22</v>
      </c>
      <c r="I107" s="4">
        <f>42.22*1168.96</f>
        <v>49353.491199999997</v>
      </c>
    </row>
    <row r="108" spans="1:9" x14ac:dyDescent="0.25">
      <c r="G108" s="4" t="s">
        <v>249</v>
      </c>
      <c r="H108" s="4" t="s">
        <v>250</v>
      </c>
      <c r="I108" s="4" t="s">
        <v>252</v>
      </c>
    </row>
    <row r="109" spans="1:9" x14ac:dyDescent="0.25">
      <c r="H109" s="4" t="s">
        <v>251</v>
      </c>
      <c r="I109" s="4" t="s">
        <v>253</v>
      </c>
    </row>
  </sheetData>
  <mergeCells count="1">
    <mergeCell ref="A1:I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opLeftCell="D82" zoomScale="140" zoomScaleNormal="140" workbookViewId="0">
      <selection activeCell="K7" activeCellId="1" sqref="A7:A88 K7:K88"/>
    </sheetView>
  </sheetViews>
  <sheetFormatPr defaultRowHeight="15" x14ac:dyDescent="0.25"/>
  <cols>
    <col min="1" max="1" width="15.7109375" bestFit="1" customWidth="1"/>
    <col min="2" max="2" width="23.28515625" bestFit="1" customWidth="1"/>
    <col min="4" max="4" width="12.85546875" bestFit="1" customWidth="1"/>
    <col min="6" max="6" width="12.7109375" style="4" bestFit="1" customWidth="1"/>
    <col min="7" max="7" width="13.85546875" style="4" bestFit="1" customWidth="1"/>
    <col min="8" max="8" width="14.42578125" style="4" bestFit="1" customWidth="1"/>
    <col min="9" max="9" width="14.7109375" style="4" bestFit="1" customWidth="1"/>
  </cols>
  <sheetData>
    <row r="1" spans="1:15" ht="18.75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15" x14ac:dyDescent="0.25">
      <c r="A2" t="s">
        <v>1</v>
      </c>
      <c r="B2" t="s">
        <v>25</v>
      </c>
    </row>
    <row r="3" spans="1:15" x14ac:dyDescent="0.25">
      <c r="A3" t="s">
        <v>2</v>
      </c>
      <c r="B3" t="s">
        <v>26</v>
      </c>
      <c r="K3" t="s">
        <v>259</v>
      </c>
      <c r="L3" s="21" t="s">
        <v>257</v>
      </c>
      <c r="M3" s="21">
        <v>9</v>
      </c>
      <c r="N3" s="22">
        <f>M3/$M$6</f>
        <v>0.1111111111111111</v>
      </c>
      <c r="O3" s="23">
        <f>SUM(N3:N4)</f>
        <v>0.27160493827160492</v>
      </c>
    </row>
    <row r="4" spans="1:15" x14ac:dyDescent="0.25">
      <c r="A4" t="s">
        <v>3</v>
      </c>
      <c r="B4" s="3">
        <v>0.28820000000000001</v>
      </c>
      <c r="L4" s="21" t="s">
        <v>258</v>
      </c>
      <c r="M4" s="21">
        <v>13</v>
      </c>
      <c r="N4" s="22">
        <f t="shared" ref="N4:N5" si="0">M4/$M$6</f>
        <v>0.16049382716049382</v>
      </c>
      <c r="O4" s="21"/>
    </row>
    <row r="5" spans="1:15" x14ac:dyDescent="0.25">
      <c r="A5" t="s">
        <v>4</v>
      </c>
      <c r="C5" t="s">
        <v>27</v>
      </c>
      <c r="D5" s="3">
        <v>0.874</v>
      </c>
      <c r="E5" t="s">
        <v>28</v>
      </c>
      <c r="F5" s="6">
        <v>0.49759999999999999</v>
      </c>
      <c r="L5" t="s">
        <v>260</v>
      </c>
      <c r="M5">
        <v>59</v>
      </c>
      <c r="N5" s="6">
        <f t="shared" si="0"/>
        <v>0.72839506172839508</v>
      </c>
    </row>
    <row r="6" spans="1:15" x14ac:dyDescent="0.25">
      <c r="M6">
        <f>SUM(M3:M5)</f>
        <v>81</v>
      </c>
    </row>
    <row r="7" spans="1:15" s="1" customFormat="1" x14ac:dyDescent="0.25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5" t="s">
        <v>10</v>
      </c>
      <c r="G7" s="5" t="s">
        <v>11</v>
      </c>
      <c r="H7" s="5" t="s">
        <v>13</v>
      </c>
      <c r="I7" s="5" t="s">
        <v>12</v>
      </c>
      <c r="J7" s="1" t="s">
        <v>254</v>
      </c>
      <c r="K7" s="1" t="s">
        <v>255</v>
      </c>
      <c r="L7" s="1" t="s">
        <v>256</v>
      </c>
    </row>
    <row r="8" spans="1:15" s="7" customFormat="1" ht="30" x14ac:dyDescent="0.25">
      <c r="A8" t="s">
        <v>62</v>
      </c>
      <c r="B8" s="13" t="s">
        <v>63</v>
      </c>
      <c r="C8" s="9" t="s">
        <v>64</v>
      </c>
      <c r="D8">
        <v>89168</v>
      </c>
      <c r="E8">
        <v>110.52</v>
      </c>
      <c r="F8" s="14">
        <v>47.58</v>
      </c>
      <c r="G8" s="14">
        <v>5258.5415999999996</v>
      </c>
      <c r="H8" s="4">
        <v>61.292555999999998</v>
      </c>
      <c r="I8" s="14">
        <v>6774.0532891199991</v>
      </c>
      <c r="J8" s="19">
        <v>0.11294066829079323</v>
      </c>
      <c r="K8" s="3">
        <f>J8</f>
        <v>0.11294066829079323</v>
      </c>
      <c r="L8" s="24" t="s">
        <v>257</v>
      </c>
    </row>
    <row r="9" spans="1:15" x14ac:dyDescent="0.25">
      <c r="A9" t="s">
        <v>16</v>
      </c>
      <c r="B9" t="s">
        <v>17</v>
      </c>
      <c r="C9" t="s">
        <v>18</v>
      </c>
      <c r="D9" t="s">
        <v>24</v>
      </c>
      <c r="E9">
        <v>12</v>
      </c>
      <c r="F9" s="4">
        <v>316.61</v>
      </c>
      <c r="G9" s="4">
        <v>3799.32</v>
      </c>
      <c r="H9" s="4">
        <v>407.85700200000002</v>
      </c>
      <c r="I9" s="4">
        <v>4894.2840240000005</v>
      </c>
      <c r="J9" s="19">
        <v>8.1600141729519959E-2</v>
      </c>
      <c r="K9" s="3">
        <f>K8+J9</f>
        <v>0.1945408100203132</v>
      </c>
      <c r="L9" s="24" t="s">
        <v>257</v>
      </c>
    </row>
    <row r="10" spans="1:15" x14ac:dyDescent="0.25">
      <c r="A10" s="15" t="s">
        <v>232</v>
      </c>
      <c r="B10" s="15" t="s">
        <v>233</v>
      </c>
      <c r="C10" s="15" t="s">
        <v>234</v>
      </c>
      <c r="D10" s="15">
        <v>93572</v>
      </c>
      <c r="E10" s="15">
        <v>1</v>
      </c>
      <c r="F10" s="16">
        <v>3338.13</v>
      </c>
      <c r="G10" s="17">
        <v>3338.13</v>
      </c>
      <c r="H10" s="4">
        <v>4300.1790660000006</v>
      </c>
      <c r="I10" s="16">
        <v>4300.1790660000006</v>
      </c>
      <c r="J10" s="19">
        <v>7.169490359105378E-2</v>
      </c>
      <c r="K10" s="3">
        <f t="shared" ref="K10:K73" si="1">K9+J10</f>
        <v>0.266235713611367</v>
      </c>
      <c r="L10" s="24" t="s">
        <v>257</v>
      </c>
    </row>
    <row r="11" spans="1:15" s="7" customFormat="1" x14ac:dyDescent="0.25">
      <c r="A11" t="s">
        <v>77</v>
      </c>
      <c r="B11" t="s">
        <v>78</v>
      </c>
      <c r="C11" t="s">
        <v>18</v>
      </c>
      <c r="D11">
        <v>92539</v>
      </c>
      <c r="E11">
        <v>54.03</v>
      </c>
      <c r="F11" s="4">
        <v>52.83</v>
      </c>
      <c r="G11" s="12">
        <v>2854.4049</v>
      </c>
      <c r="H11" s="4">
        <v>68.055605999999997</v>
      </c>
      <c r="I11" s="4">
        <v>3677.0443921800002</v>
      </c>
      <c r="J11" s="19">
        <v>6.1305666380677651E-2</v>
      </c>
      <c r="K11" s="3">
        <f t="shared" si="1"/>
        <v>0.32754137999204463</v>
      </c>
      <c r="L11" s="24" t="s">
        <v>257</v>
      </c>
    </row>
    <row r="12" spans="1:15" x14ac:dyDescent="0.25">
      <c r="A12" t="s">
        <v>44</v>
      </c>
      <c r="B12" t="s">
        <v>46</v>
      </c>
      <c r="C12" t="s">
        <v>41</v>
      </c>
      <c r="D12" t="s">
        <v>49</v>
      </c>
      <c r="E12">
        <v>3.13</v>
      </c>
      <c r="F12" s="4">
        <v>687.95</v>
      </c>
      <c r="G12" s="4">
        <v>2153.2835</v>
      </c>
      <c r="H12" s="4">
        <v>886.21719000000007</v>
      </c>
      <c r="I12" s="4">
        <v>2773.8598047</v>
      </c>
      <c r="J12" s="19">
        <v>4.6247286036405662E-2</v>
      </c>
      <c r="K12" s="3">
        <f t="shared" si="1"/>
        <v>0.37378866602845029</v>
      </c>
      <c r="L12" s="24" t="s">
        <v>257</v>
      </c>
    </row>
    <row r="13" spans="1:15" x14ac:dyDescent="0.25">
      <c r="A13" t="s">
        <v>116</v>
      </c>
      <c r="B13" t="s">
        <v>117</v>
      </c>
      <c r="C13" t="s">
        <v>74</v>
      </c>
      <c r="D13">
        <v>91314</v>
      </c>
      <c r="E13">
        <v>3</v>
      </c>
      <c r="F13" s="4">
        <v>645.1</v>
      </c>
      <c r="G13" s="12">
        <v>1935.3000000000002</v>
      </c>
      <c r="H13" s="4">
        <v>831.01782000000003</v>
      </c>
      <c r="I13" s="4">
        <v>2493.0534600000001</v>
      </c>
      <c r="J13" s="19">
        <v>4.1565531276423137E-2</v>
      </c>
      <c r="K13" s="3">
        <f t="shared" si="1"/>
        <v>0.41535419730487344</v>
      </c>
      <c r="L13" s="24" t="s">
        <v>257</v>
      </c>
    </row>
    <row r="14" spans="1:15" x14ac:dyDescent="0.25">
      <c r="A14" t="s">
        <v>42</v>
      </c>
      <c r="B14" t="s">
        <v>43</v>
      </c>
      <c r="C14" t="s">
        <v>41</v>
      </c>
      <c r="D14">
        <v>95467</v>
      </c>
      <c r="E14">
        <v>6.2670000000000012</v>
      </c>
      <c r="F14" s="4">
        <v>296.35000000000002</v>
      </c>
      <c r="G14" s="4">
        <v>1857.2254500000006</v>
      </c>
      <c r="H14" s="4">
        <v>381.75807000000003</v>
      </c>
      <c r="I14" s="4">
        <v>2392.4778246900005</v>
      </c>
      <c r="J14" s="19">
        <v>3.9888680064767243E-2</v>
      </c>
      <c r="K14" s="3">
        <f t="shared" si="1"/>
        <v>0.4552428773696407</v>
      </c>
      <c r="L14" s="24" t="s">
        <v>257</v>
      </c>
    </row>
    <row r="15" spans="1:15" x14ac:dyDescent="0.25">
      <c r="A15" t="s">
        <v>79</v>
      </c>
      <c r="B15" t="s">
        <v>80</v>
      </c>
      <c r="C15" t="s">
        <v>18</v>
      </c>
      <c r="D15">
        <v>94204</v>
      </c>
      <c r="E15">
        <v>54.03</v>
      </c>
      <c r="F15" s="4">
        <v>28.6</v>
      </c>
      <c r="G15" s="12">
        <v>1545.258</v>
      </c>
      <c r="H15" s="4">
        <v>36.84252</v>
      </c>
      <c r="I15" s="4">
        <v>1990.6013556</v>
      </c>
      <c r="J15" s="19">
        <v>3.3188378922721577E-2</v>
      </c>
      <c r="K15" s="3">
        <f t="shared" si="1"/>
        <v>0.48843125629236228</v>
      </c>
      <c r="L15" s="24" t="s">
        <v>257</v>
      </c>
    </row>
    <row r="16" spans="1:15" x14ac:dyDescent="0.25">
      <c r="A16" t="s">
        <v>106</v>
      </c>
      <c r="B16" t="s">
        <v>98</v>
      </c>
      <c r="C16" t="s">
        <v>18</v>
      </c>
      <c r="D16">
        <v>87529</v>
      </c>
      <c r="E16">
        <v>70.814250000000001</v>
      </c>
      <c r="F16" s="4">
        <v>20.32</v>
      </c>
      <c r="G16" s="12">
        <v>1438.9455600000001</v>
      </c>
      <c r="H16" s="4">
        <v>26.176224000000001</v>
      </c>
      <c r="I16" s="4">
        <v>1853.6496703920002</v>
      </c>
      <c r="J16" s="19">
        <v>3.0905046597039326E-2</v>
      </c>
      <c r="K16" s="3">
        <f t="shared" si="1"/>
        <v>0.51933630288940158</v>
      </c>
      <c r="L16" s="24" t="s">
        <v>257</v>
      </c>
    </row>
    <row r="17" spans="1:12" x14ac:dyDescent="0.25">
      <c r="A17" t="s">
        <v>97</v>
      </c>
      <c r="B17" t="s">
        <v>98</v>
      </c>
      <c r="C17" t="s">
        <v>18</v>
      </c>
      <c r="D17">
        <v>87529</v>
      </c>
      <c r="E17">
        <v>70.211500000000015</v>
      </c>
      <c r="F17" s="4">
        <v>20.32</v>
      </c>
      <c r="G17" s="12">
        <v>1426.6976800000002</v>
      </c>
      <c r="H17" s="4">
        <v>26.176224000000001</v>
      </c>
      <c r="I17" s="4">
        <v>1837.8719513760004</v>
      </c>
      <c r="J17" s="19">
        <v>3.0641991959923703E-2</v>
      </c>
      <c r="K17" s="3">
        <f t="shared" si="1"/>
        <v>0.54997829484932526</v>
      </c>
      <c r="L17" s="25" t="s">
        <v>258</v>
      </c>
    </row>
    <row r="18" spans="1:12" s="7" customFormat="1" x14ac:dyDescent="0.25">
      <c r="A18" t="s">
        <v>120</v>
      </c>
      <c r="B18" t="s">
        <v>121</v>
      </c>
      <c r="C18" t="s">
        <v>18</v>
      </c>
      <c r="D18">
        <v>84847</v>
      </c>
      <c r="E18">
        <v>3</v>
      </c>
      <c r="F18" s="4">
        <v>458.01</v>
      </c>
      <c r="G18" s="12">
        <v>1374.03</v>
      </c>
      <c r="H18" s="4">
        <v>590.00848199999996</v>
      </c>
      <c r="I18" s="4">
        <v>1770.0254459999999</v>
      </c>
      <c r="J18" s="19">
        <v>2.9510818446619996E-2</v>
      </c>
      <c r="K18" s="3">
        <f t="shared" si="1"/>
        <v>0.57948911329594521</v>
      </c>
      <c r="L18" s="25" t="s">
        <v>258</v>
      </c>
    </row>
    <row r="19" spans="1:12" x14ac:dyDescent="0.25">
      <c r="A19" s="15" t="s">
        <v>235</v>
      </c>
      <c r="B19" s="15" t="s">
        <v>236</v>
      </c>
      <c r="C19" s="15" t="s">
        <v>234</v>
      </c>
      <c r="D19" s="15" t="s">
        <v>237</v>
      </c>
      <c r="E19" s="15">
        <v>1</v>
      </c>
      <c r="F19" s="16">
        <v>1341</v>
      </c>
      <c r="G19" s="17">
        <v>1341</v>
      </c>
      <c r="H19" s="4">
        <v>1727.4762000000001</v>
      </c>
      <c r="I19" s="16">
        <v>1727.4762000000001</v>
      </c>
      <c r="J19" s="19">
        <v>2.8801414479245301E-2</v>
      </c>
      <c r="K19" s="3">
        <f t="shared" si="1"/>
        <v>0.60829052777519055</v>
      </c>
      <c r="L19" s="25" t="s">
        <v>258</v>
      </c>
    </row>
    <row r="20" spans="1:12" s="7" customFormat="1" x14ac:dyDescent="0.25">
      <c r="A20" t="s">
        <v>51</v>
      </c>
      <c r="B20" t="s">
        <v>52</v>
      </c>
      <c r="C20" t="s">
        <v>53</v>
      </c>
      <c r="D20">
        <v>93204</v>
      </c>
      <c r="E20">
        <v>41.78</v>
      </c>
      <c r="F20" s="4">
        <v>28.29</v>
      </c>
      <c r="G20" s="4">
        <v>1181.9562000000001</v>
      </c>
      <c r="H20" s="4">
        <v>36.443177999999996</v>
      </c>
      <c r="I20" s="4">
        <v>1522.5959768399998</v>
      </c>
      <c r="J20" s="19">
        <v>2.5385540948928968E-2</v>
      </c>
      <c r="K20" s="3">
        <f t="shared" si="1"/>
        <v>0.63367606872411952</v>
      </c>
      <c r="L20" s="25" t="s">
        <v>258</v>
      </c>
    </row>
    <row r="21" spans="1:12" x14ac:dyDescent="0.25">
      <c r="A21" t="s">
        <v>58</v>
      </c>
      <c r="B21" t="s">
        <v>59</v>
      </c>
      <c r="C21" t="s">
        <v>53</v>
      </c>
      <c r="D21">
        <v>93204</v>
      </c>
      <c r="E21">
        <v>41.78</v>
      </c>
      <c r="F21" s="4">
        <v>28.29</v>
      </c>
      <c r="G21" s="4">
        <v>1181.9562000000001</v>
      </c>
      <c r="H21" s="4">
        <v>36.443177999999996</v>
      </c>
      <c r="I21" s="4">
        <v>1522.5959768399998</v>
      </c>
      <c r="J21" s="19">
        <v>2.5385540948928968E-2</v>
      </c>
      <c r="K21" s="3">
        <f t="shared" si="1"/>
        <v>0.6590616096730485</v>
      </c>
      <c r="L21" s="25" t="s">
        <v>258</v>
      </c>
    </row>
    <row r="22" spans="1:12" x14ac:dyDescent="0.25">
      <c r="A22" t="s">
        <v>88</v>
      </c>
      <c r="B22" t="s">
        <v>89</v>
      </c>
      <c r="C22" t="s">
        <v>18</v>
      </c>
      <c r="D22" t="s">
        <v>90</v>
      </c>
      <c r="E22">
        <v>34</v>
      </c>
      <c r="F22" s="4">
        <v>32.659999999999997</v>
      </c>
      <c r="G22" s="12">
        <v>1110.4399999999998</v>
      </c>
      <c r="H22" s="4">
        <v>42.072611999999999</v>
      </c>
      <c r="I22" s="4">
        <v>1430.4688080000001</v>
      </c>
      <c r="J22" s="19">
        <v>2.3849547124782364E-2</v>
      </c>
      <c r="K22" s="3">
        <f t="shared" si="1"/>
        <v>0.68291115679783088</v>
      </c>
      <c r="L22" s="25" t="s">
        <v>258</v>
      </c>
    </row>
    <row r="23" spans="1:12" x14ac:dyDescent="0.25">
      <c r="A23" t="s">
        <v>170</v>
      </c>
      <c r="B23" t="s">
        <v>171</v>
      </c>
      <c r="C23" t="s">
        <v>74</v>
      </c>
      <c r="D23">
        <v>95463</v>
      </c>
      <c r="E23">
        <v>1</v>
      </c>
      <c r="F23" s="4">
        <v>1092.3800000000001</v>
      </c>
      <c r="G23" s="12">
        <v>1092.3800000000001</v>
      </c>
      <c r="H23" s="4">
        <v>1407.2039160000002</v>
      </c>
      <c r="I23" s="4">
        <v>1407.2039160000002</v>
      </c>
      <c r="J23" s="19">
        <v>2.3461662303384027E-2</v>
      </c>
      <c r="K23" s="3">
        <f t="shared" si="1"/>
        <v>0.70637281910121485</v>
      </c>
      <c r="L23" s="25" t="s">
        <v>258</v>
      </c>
    </row>
    <row r="24" spans="1:12" x14ac:dyDescent="0.25">
      <c r="A24" t="s">
        <v>172</v>
      </c>
      <c r="B24" t="s">
        <v>173</v>
      </c>
      <c r="C24" t="s">
        <v>74</v>
      </c>
      <c r="D24" t="s">
        <v>174</v>
      </c>
      <c r="E24">
        <v>1</v>
      </c>
      <c r="F24" s="4">
        <v>979.02</v>
      </c>
      <c r="G24" s="12">
        <v>979.02</v>
      </c>
      <c r="H24" s="4">
        <v>1261.1735639999999</v>
      </c>
      <c r="I24" s="4">
        <v>1261.1735639999999</v>
      </c>
      <c r="J24" s="19">
        <v>2.1026965550686599E-2</v>
      </c>
      <c r="K24" s="3">
        <f t="shared" si="1"/>
        <v>0.72739978465190147</v>
      </c>
      <c r="L24" s="25" t="s">
        <v>258</v>
      </c>
    </row>
    <row r="25" spans="1:12" s="7" customFormat="1" x14ac:dyDescent="0.25">
      <c r="A25" t="s">
        <v>127</v>
      </c>
      <c r="B25" t="s">
        <v>128</v>
      </c>
      <c r="C25" t="s">
        <v>18</v>
      </c>
      <c r="D25">
        <v>73445</v>
      </c>
      <c r="E25">
        <v>141.02575000000002</v>
      </c>
      <c r="F25" s="4">
        <v>5.95</v>
      </c>
      <c r="G25" s="12">
        <v>839.10321250000015</v>
      </c>
      <c r="H25" s="4">
        <v>7.66479</v>
      </c>
      <c r="I25" s="4">
        <v>1080.9327583425002</v>
      </c>
      <c r="J25" s="19">
        <v>1.8021893671945375E-2</v>
      </c>
      <c r="K25" s="3">
        <f t="shared" si="1"/>
        <v>0.74542167832384687</v>
      </c>
      <c r="L25" s="25" t="s">
        <v>258</v>
      </c>
    </row>
    <row r="26" spans="1:12" x14ac:dyDescent="0.25">
      <c r="A26" s="15" t="s">
        <v>229</v>
      </c>
      <c r="B26" s="15" t="s">
        <v>230</v>
      </c>
      <c r="C26" s="15" t="s">
        <v>231</v>
      </c>
      <c r="D26" s="15">
        <v>90777</v>
      </c>
      <c r="E26" s="15">
        <v>12</v>
      </c>
      <c r="F26" s="16">
        <v>69.13</v>
      </c>
      <c r="G26" s="12">
        <v>829.56</v>
      </c>
      <c r="H26" s="4">
        <v>89.053265999999994</v>
      </c>
      <c r="I26" s="4">
        <v>1068.6391919999999</v>
      </c>
      <c r="J26" s="19">
        <v>1.7816928706489727E-2</v>
      </c>
      <c r="K26" s="3">
        <f t="shared" si="1"/>
        <v>0.76323860703033664</v>
      </c>
      <c r="L26" s="25" t="s">
        <v>258</v>
      </c>
    </row>
    <row r="27" spans="1:12" x14ac:dyDescent="0.25">
      <c r="A27" s="15" t="s">
        <v>238</v>
      </c>
      <c r="B27" s="15" t="s">
        <v>239</v>
      </c>
      <c r="C27" s="15" t="s">
        <v>234</v>
      </c>
      <c r="D27" s="15" t="s">
        <v>240</v>
      </c>
      <c r="E27" s="15">
        <v>1</v>
      </c>
      <c r="F27" s="16">
        <v>625</v>
      </c>
      <c r="G27" s="17">
        <v>625</v>
      </c>
      <c r="H27" s="4">
        <v>805.125</v>
      </c>
      <c r="I27" s="16">
        <v>805.125</v>
      </c>
      <c r="J27" s="19">
        <v>1.3423478038425288E-2</v>
      </c>
      <c r="K27" s="3">
        <f t="shared" si="1"/>
        <v>0.77666208506876189</v>
      </c>
      <c r="L27" s="25" t="s">
        <v>258</v>
      </c>
    </row>
    <row r="28" spans="1:12" x14ac:dyDescent="0.25">
      <c r="A28" t="s">
        <v>114</v>
      </c>
      <c r="B28" t="s">
        <v>115</v>
      </c>
      <c r="C28" t="s">
        <v>74</v>
      </c>
      <c r="D28">
        <v>91313</v>
      </c>
      <c r="E28">
        <v>1</v>
      </c>
      <c r="F28" s="4">
        <v>621.77</v>
      </c>
      <c r="G28" s="12">
        <v>621.77</v>
      </c>
      <c r="H28" s="4">
        <v>800.964114</v>
      </c>
      <c r="I28" s="4">
        <v>800.964114</v>
      </c>
      <c r="J28" s="19">
        <v>1.3354105503922705E-2</v>
      </c>
      <c r="K28" s="3">
        <f t="shared" si="1"/>
        <v>0.79001619057268457</v>
      </c>
      <c r="L28" s="25" t="s">
        <v>258</v>
      </c>
    </row>
    <row r="29" spans="1:12" s="7" customFormat="1" x14ac:dyDescent="0.25">
      <c r="A29" s="15" t="s">
        <v>244</v>
      </c>
      <c r="B29" s="15" t="s">
        <v>245</v>
      </c>
      <c r="C29" s="15" t="s">
        <v>246</v>
      </c>
      <c r="D29" s="15" t="s">
        <v>247</v>
      </c>
      <c r="E29" s="15">
        <v>1</v>
      </c>
      <c r="F29" s="16">
        <v>611.16999999999996</v>
      </c>
      <c r="G29" s="17">
        <v>611.16999999999996</v>
      </c>
      <c r="H29" s="4">
        <v>787.30919399999993</v>
      </c>
      <c r="I29" s="16">
        <v>787.30919399999993</v>
      </c>
      <c r="J29" s="19">
        <v>1.3126443316391012E-2</v>
      </c>
      <c r="K29" s="3">
        <f t="shared" si="1"/>
        <v>0.80314263388907559</v>
      </c>
      <c r="L29" s="25" t="s">
        <v>258</v>
      </c>
    </row>
    <row r="30" spans="1:12" x14ac:dyDescent="0.25">
      <c r="A30" s="15" t="s">
        <v>241</v>
      </c>
      <c r="B30" s="15" t="s">
        <v>242</v>
      </c>
      <c r="C30" s="15" t="s">
        <v>234</v>
      </c>
      <c r="D30" s="15" t="s">
        <v>243</v>
      </c>
      <c r="E30" s="15">
        <v>1</v>
      </c>
      <c r="F30" s="16">
        <v>605.58000000000004</v>
      </c>
      <c r="G30" s="17">
        <v>605.58000000000004</v>
      </c>
      <c r="H30" s="4">
        <v>780.10815600000001</v>
      </c>
      <c r="I30" s="16">
        <v>780.10815600000001</v>
      </c>
      <c r="J30" s="19">
        <v>1.3006383728815338E-2</v>
      </c>
      <c r="K30" s="3">
        <f t="shared" si="1"/>
        <v>0.81614901761789094</v>
      </c>
      <c r="L30" s="9" t="s">
        <v>260</v>
      </c>
    </row>
    <row r="31" spans="1:12" x14ac:dyDescent="0.25">
      <c r="A31" t="s">
        <v>112</v>
      </c>
      <c r="B31" t="s">
        <v>113</v>
      </c>
      <c r="C31" t="s">
        <v>74</v>
      </c>
      <c r="D31">
        <v>91333</v>
      </c>
      <c r="E31">
        <v>1</v>
      </c>
      <c r="F31" s="4">
        <v>592.98</v>
      </c>
      <c r="G31" s="12">
        <v>592.98</v>
      </c>
      <c r="H31" s="4">
        <v>763.87683600000003</v>
      </c>
      <c r="I31" s="4">
        <v>763.87683600000003</v>
      </c>
      <c r="J31" s="19">
        <v>1.2735766411560684E-2</v>
      </c>
      <c r="K31" s="3">
        <f t="shared" si="1"/>
        <v>0.82888478402945165</v>
      </c>
      <c r="L31" s="9" t="s">
        <v>260</v>
      </c>
    </row>
    <row r="32" spans="1:12" x14ac:dyDescent="0.25">
      <c r="A32" t="s">
        <v>118</v>
      </c>
      <c r="B32" t="s">
        <v>119</v>
      </c>
      <c r="C32" t="s">
        <v>74</v>
      </c>
      <c r="D32">
        <v>91312</v>
      </c>
      <c r="E32">
        <v>1</v>
      </c>
      <c r="F32" s="4">
        <v>592.32000000000005</v>
      </c>
      <c r="G32" s="12">
        <v>592.32000000000005</v>
      </c>
      <c r="H32" s="4">
        <v>763.02662400000008</v>
      </c>
      <c r="I32" s="4">
        <v>763.02662400000008</v>
      </c>
      <c r="J32" s="19">
        <v>1.2721591218752108E-2</v>
      </c>
      <c r="K32" s="3">
        <f t="shared" si="1"/>
        <v>0.84160637524820381</v>
      </c>
      <c r="L32" s="9" t="s">
        <v>260</v>
      </c>
    </row>
    <row r="33" spans="1:12" s="7" customFormat="1" x14ac:dyDescent="0.25">
      <c r="A33" t="s">
        <v>153</v>
      </c>
      <c r="B33" t="s">
        <v>154</v>
      </c>
      <c r="C33" t="s">
        <v>74</v>
      </c>
      <c r="D33">
        <v>88504</v>
      </c>
      <c r="E33">
        <v>1</v>
      </c>
      <c r="F33" s="4">
        <v>500.27</v>
      </c>
      <c r="G33" s="12">
        <v>500.27</v>
      </c>
      <c r="H33" s="4">
        <v>644.44781399999999</v>
      </c>
      <c r="I33" s="4">
        <v>644.44781399999999</v>
      </c>
      <c r="J33" s="19">
        <v>1.0744581373252829E-2</v>
      </c>
      <c r="K33" s="3">
        <f t="shared" si="1"/>
        <v>0.85235095662145666</v>
      </c>
      <c r="L33" s="9" t="s">
        <v>260</v>
      </c>
    </row>
    <row r="34" spans="1:12" x14ac:dyDescent="0.25">
      <c r="A34" t="s">
        <v>101</v>
      </c>
      <c r="B34" t="s">
        <v>102</v>
      </c>
      <c r="C34" t="s">
        <v>18</v>
      </c>
      <c r="D34">
        <v>89045</v>
      </c>
      <c r="E34">
        <v>11.142499999999998</v>
      </c>
      <c r="F34" s="4">
        <v>38.22</v>
      </c>
      <c r="G34" s="12">
        <v>373.46862499999997</v>
      </c>
      <c r="H34" s="4">
        <v>49.235003999999996</v>
      </c>
      <c r="I34" s="4">
        <v>548.60103206999986</v>
      </c>
      <c r="J34" s="19">
        <v>9.1465721544469365E-3</v>
      </c>
      <c r="K34" s="3">
        <f t="shared" si="1"/>
        <v>0.86149752877590358</v>
      </c>
      <c r="L34" s="9" t="s">
        <v>260</v>
      </c>
    </row>
    <row r="35" spans="1:12" x14ac:dyDescent="0.25">
      <c r="A35" t="s">
        <v>95</v>
      </c>
      <c r="B35" t="s">
        <v>96</v>
      </c>
      <c r="C35" t="s">
        <v>18</v>
      </c>
      <c r="D35">
        <v>87878</v>
      </c>
      <c r="E35">
        <v>150.22575000000001</v>
      </c>
      <c r="F35" s="4">
        <v>2.62</v>
      </c>
      <c r="G35" s="12">
        <v>393.59146500000003</v>
      </c>
      <c r="H35" s="4">
        <v>3.3750840000000002</v>
      </c>
      <c r="I35" s="4">
        <v>507.02452521300006</v>
      </c>
      <c r="J35" s="19">
        <v>8.453386218462618E-3</v>
      </c>
      <c r="K35" s="3">
        <f t="shared" si="1"/>
        <v>0.86995091499436616</v>
      </c>
      <c r="L35" s="9" t="s">
        <v>260</v>
      </c>
    </row>
    <row r="36" spans="1:12" x14ac:dyDescent="0.25">
      <c r="A36" t="s">
        <v>34</v>
      </c>
      <c r="B36" t="s">
        <v>35</v>
      </c>
      <c r="C36" t="s">
        <v>18</v>
      </c>
      <c r="D36" t="s">
        <v>36</v>
      </c>
      <c r="E36">
        <v>42.22</v>
      </c>
      <c r="F36" s="4">
        <v>9.01</v>
      </c>
      <c r="G36" s="4">
        <v>380.40219999999999</v>
      </c>
      <c r="H36" s="4">
        <v>11.606681999999999</v>
      </c>
      <c r="I36" s="4">
        <v>490.03411403999996</v>
      </c>
      <c r="J36" s="19">
        <v>8.1701129239498613E-3</v>
      </c>
      <c r="K36" s="3">
        <f t="shared" si="1"/>
        <v>0.87812102791831603</v>
      </c>
      <c r="L36" s="9" t="s">
        <v>260</v>
      </c>
    </row>
    <row r="37" spans="1:12" x14ac:dyDescent="0.25">
      <c r="A37" t="s">
        <v>91</v>
      </c>
      <c r="B37" t="s">
        <v>92</v>
      </c>
      <c r="C37" t="s">
        <v>18</v>
      </c>
      <c r="D37">
        <v>94993</v>
      </c>
      <c r="E37">
        <v>8.3699999999999992</v>
      </c>
      <c r="F37" s="4">
        <v>44.96</v>
      </c>
      <c r="G37" s="12">
        <v>376.31519999999995</v>
      </c>
      <c r="H37" s="4">
        <v>57.917472000000004</v>
      </c>
      <c r="I37" s="4">
        <v>484.76924063999996</v>
      </c>
      <c r="J37" s="19">
        <v>8.0823341163609921E-3</v>
      </c>
      <c r="K37" s="3">
        <f t="shared" si="1"/>
        <v>0.88620336203467698</v>
      </c>
      <c r="L37" s="9" t="s">
        <v>260</v>
      </c>
    </row>
    <row r="38" spans="1:12" s="7" customFormat="1" x14ac:dyDescent="0.25">
      <c r="A38" t="s">
        <v>81</v>
      </c>
      <c r="B38" t="s">
        <v>82</v>
      </c>
      <c r="C38" t="s">
        <v>83</v>
      </c>
      <c r="D38">
        <v>94221</v>
      </c>
      <c r="E38">
        <v>23.03</v>
      </c>
      <c r="F38" s="4">
        <v>13.17</v>
      </c>
      <c r="G38" s="12">
        <v>303.30510000000004</v>
      </c>
      <c r="H38" s="4">
        <v>16.965593999999999</v>
      </c>
      <c r="I38" s="4">
        <v>390.71762982000001</v>
      </c>
      <c r="J38" s="19">
        <v>6.5142549580678175E-3</v>
      </c>
      <c r="K38" s="3">
        <f t="shared" si="1"/>
        <v>0.89271761699274477</v>
      </c>
      <c r="L38" s="9" t="s">
        <v>260</v>
      </c>
    </row>
    <row r="39" spans="1:12" x14ac:dyDescent="0.25">
      <c r="A39" t="s">
        <v>161</v>
      </c>
      <c r="B39" t="s">
        <v>162</v>
      </c>
      <c r="C39" t="s">
        <v>53</v>
      </c>
      <c r="D39">
        <v>89714</v>
      </c>
      <c r="E39">
        <v>8</v>
      </c>
      <c r="F39" s="4">
        <v>33.28</v>
      </c>
      <c r="G39" s="12">
        <v>266.24</v>
      </c>
      <c r="H39" s="4">
        <v>42.871296000000001</v>
      </c>
      <c r="I39" s="4">
        <v>342.97036800000001</v>
      </c>
      <c r="J39" s="19">
        <v>5.7181868687205583E-3</v>
      </c>
      <c r="K39" s="3">
        <f t="shared" si="1"/>
        <v>0.89843580386146538</v>
      </c>
      <c r="L39" s="9" t="s">
        <v>260</v>
      </c>
    </row>
    <row r="40" spans="1:12" x14ac:dyDescent="0.25">
      <c r="A40" t="s">
        <v>168</v>
      </c>
      <c r="B40" t="s">
        <v>169</v>
      </c>
      <c r="C40" t="s">
        <v>74</v>
      </c>
      <c r="D40">
        <v>72289</v>
      </c>
      <c r="E40">
        <v>1</v>
      </c>
      <c r="F40" s="4">
        <v>263.02999999999997</v>
      </c>
      <c r="G40" s="12">
        <v>263.02999999999997</v>
      </c>
      <c r="H40" s="4">
        <v>338.83524599999998</v>
      </c>
      <c r="I40" s="4">
        <v>338.83524599999998</v>
      </c>
      <c r="J40" s="19">
        <v>5.6492438855152054E-3</v>
      </c>
      <c r="K40" s="3">
        <f t="shared" si="1"/>
        <v>0.90408504774698062</v>
      </c>
      <c r="L40" s="9" t="s">
        <v>260</v>
      </c>
    </row>
    <row r="41" spans="1:12" x14ac:dyDescent="0.25">
      <c r="A41" t="s">
        <v>37</v>
      </c>
      <c r="B41" t="s">
        <v>38</v>
      </c>
      <c r="C41" t="s">
        <v>41</v>
      </c>
      <c r="D41">
        <v>93358</v>
      </c>
      <c r="E41">
        <v>6.2670000000000012</v>
      </c>
      <c r="F41" s="4">
        <v>41.97</v>
      </c>
      <c r="G41" s="4">
        <v>263.02599000000004</v>
      </c>
      <c r="H41" s="4">
        <v>54.065753999999998</v>
      </c>
      <c r="I41" s="4">
        <v>338.83008031800006</v>
      </c>
      <c r="J41" s="19">
        <v>5.6491577604801122E-3</v>
      </c>
      <c r="K41" s="3">
        <f t="shared" si="1"/>
        <v>0.90973420550746076</v>
      </c>
      <c r="L41" s="9" t="s">
        <v>260</v>
      </c>
    </row>
    <row r="42" spans="1:12" x14ac:dyDescent="0.25">
      <c r="A42" t="s">
        <v>124</v>
      </c>
      <c r="B42" t="s">
        <v>125</v>
      </c>
      <c r="C42" t="s">
        <v>18</v>
      </c>
      <c r="D42" t="s">
        <v>126</v>
      </c>
      <c r="E42">
        <v>22.14</v>
      </c>
      <c r="F42" s="4">
        <v>11.5</v>
      </c>
      <c r="G42" s="12">
        <v>254.61</v>
      </c>
      <c r="H42" s="4">
        <v>14.814299999999999</v>
      </c>
      <c r="I42" s="4">
        <v>327.98860200000001</v>
      </c>
      <c r="J42" s="19">
        <v>5.46840278938154E-3</v>
      </c>
      <c r="K42" s="3">
        <f t="shared" si="1"/>
        <v>0.9152026082968423</v>
      </c>
      <c r="L42" s="9" t="s">
        <v>260</v>
      </c>
    </row>
    <row r="43" spans="1:12" s="7" customFormat="1" x14ac:dyDescent="0.25">
      <c r="A43" t="s">
        <v>29</v>
      </c>
      <c r="B43" t="s">
        <v>30</v>
      </c>
      <c r="C43" t="s">
        <v>18</v>
      </c>
      <c r="D43" t="s">
        <v>31</v>
      </c>
      <c r="E43">
        <v>96</v>
      </c>
      <c r="F43" s="4">
        <v>2.65</v>
      </c>
      <c r="G43" s="4">
        <v>254.39999999999998</v>
      </c>
      <c r="H43" s="4">
        <v>3.4137299999999997</v>
      </c>
      <c r="I43" s="4">
        <v>327.71807999999999</v>
      </c>
      <c r="J43" s="19">
        <v>5.4638925007606289E-3</v>
      </c>
      <c r="K43" s="3">
        <f t="shared" si="1"/>
        <v>0.92066650079760293</v>
      </c>
      <c r="L43" s="9" t="s">
        <v>260</v>
      </c>
    </row>
    <row r="44" spans="1:12" x14ac:dyDescent="0.25">
      <c r="A44" t="s">
        <v>86</v>
      </c>
      <c r="B44" t="s">
        <v>87</v>
      </c>
      <c r="C44" t="s">
        <v>41</v>
      </c>
      <c r="D44">
        <v>6454</v>
      </c>
      <c r="E44">
        <v>1.7974000000000001</v>
      </c>
      <c r="F44" s="4">
        <v>127.37</v>
      </c>
      <c r="G44" s="12">
        <v>228.93483800000001</v>
      </c>
      <c r="H44" s="4">
        <v>164.078034</v>
      </c>
      <c r="I44" s="4">
        <v>294.91385831159999</v>
      </c>
      <c r="J44" s="19">
        <v>4.9169628321975214E-3</v>
      </c>
      <c r="K44" s="3">
        <f t="shared" si="1"/>
        <v>0.92558346362980048</v>
      </c>
      <c r="L44" s="9" t="s">
        <v>260</v>
      </c>
    </row>
    <row r="45" spans="1:12" x14ac:dyDescent="0.25">
      <c r="A45" t="s">
        <v>216</v>
      </c>
      <c r="B45" t="s">
        <v>217</v>
      </c>
      <c r="C45" t="s">
        <v>74</v>
      </c>
      <c r="D45">
        <v>86933</v>
      </c>
      <c r="E45">
        <v>1</v>
      </c>
      <c r="F45" s="4">
        <v>210.07</v>
      </c>
      <c r="G45" s="12">
        <v>210.07</v>
      </c>
      <c r="H45" s="4">
        <v>270.61217399999998</v>
      </c>
      <c r="I45" s="4">
        <v>270.61217399999998</v>
      </c>
      <c r="J45" s="19">
        <v>4.5117920504512002E-3</v>
      </c>
      <c r="K45" s="3">
        <f t="shared" si="1"/>
        <v>0.93009525568025164</v>
      </c>
      <c r="L45" s="9" t="s">
        <v>260</v>
      </c>
    </row>
    <row r="46" spans="1:12" x14ac:dyDescent="0.25">
      <c r="A46" t="s">
        <v>99</v>
      </c>
      <c r="B46" t="s">
        <v>100</v>
      </c>
      <c r="C46" t="s">
        <v>18</v>
      </c>
      <c r="D46">
        <v>87532</v>
      </c>
      <c r="E46">
        <v>9.1999999999999993</v>
      </c>
      <c r="F46" s="4">
        <v>21.75</v>
      </c>
      <c r="G46" s="12">
        <v>200.1</v>
      </c>
      <c r="H46" s="4">
        <v>28.018350000000002</v>
      </c>
      <c r="I46" s="4">
        <v>257.76882000000001</v>
      </c>
      <c r="J46" s="19">
        <v>4.2976607287822403E-3</v>
      </c>
      <c r="K46" s="3">
        <f t="shared" si="1"/>
        <v>0.93439291640903388</v>
      </c>
      <c r="L46" s="9" t="s">
        <v>260</v>
      </c>
    </row>
    <row r="47" spans="1:12" x14ac:dyDescent="0.25">
      <c r="A47" t="s">
        <v>54</v>
      </c>
      <c r="B47" t="s">
        <v>55</v>
      </c>
      <c r="C47" t="s">
        <v>41</v>
      </c>
      <c r="D47">
        <v>96995</v>
      </c>
      <c r="E47">
        <v>7.32</v>
      </c>
      <c r="F47" s="4">
        <v>25.44</v>
      </c>
      <c r="G47" s="4">
        <v>186.22080000000003</v>
      </c>
      <c r="H47" s="4">
        <v>32.771808</v>
      </c>
      <c r="I47" s="4">
        <v>239.88963456000002</v>
      </c>
      <c r="J47" s="19">
        <v>3.9995693105567805E-3</v>
      </c>
      <c r="K47" s="3">
        <f t="shared" si="1"/>
        <v>0.93839248571959066</v>
      </c>
      <c r="L47" s="9" t="s">
        <v>260</v>
      </c>
    </row>
    <row r="48" spans="1:12" x14ac:dyDescent="0.25">
      <c r="A48" t="s">
        <v>105</v>
      </c>
      <c r="B48" t="s">
        <v>96</v>
      </c>
      <c r="C48" t="s">
        <v>18</v>
      </c>
      <c r="D48">
        <v>87878</v>
      </c>
      <c r="E48">
        <v>70.814250000000001</v>
      </c>
      <c r="F48" s="4">
        <v>2.62</v>
      </c>
      <c r="G48" s="12">
        <v>185.53333500000002</v>
      </c>
      <c r="H48" s="4">
        <v>3.3750840000000002</v>
      </c>
      <c r="I48" s="4">
        <v>239.00404214700001</v>
      </c>
      <c r="J48" s="19">
        <v>3.984804236429283E-3</v>
      </c>
      <c r="K48" s="3">
        <f t="shared" si="1"/>
        <v>0.94237728995601999</v>
      </c>
      <c r="L48" s="9" t="s">
        <v>260</v>
      </c>
    </row>
    <row r="49" spans="1:12" s="7" customFormat="1" x14ac:dyDescent="0.25">
      <c r="A49" t="s">
        <v>165</v>
      </c>
      <c r="B49" t="s">
        <v>166</v>
      </c>
      <c r="C49" t="s">
        <v>74</v>
      </c>
      <c r="D49" t="s">
        <v>167</v>
      </c>
      <c r="E49">
        <v>1</v>
      </c>
      <c r="F49" s="4">
        <v>183.37</v>
      </c>
      <c r="G49" s="12">
        <v>183.37</v>
      </c>
      <c r="H49" s="4">
        <v>236.21723400000002</v>
      </c>
      <c r="I49" s="4">
        <v>236.21723400000002</v>
      </c>
      <c r="J49" s="19">
        <v>3.9383410686496725E-3</v>
      </c>
      <c r="K49" s="3">
        <f t="shared" si="1"/>
        <v>0.94631563102466965</v>
      </c>
      <c r="L49" s="9" t="s">
        <v>260</v>
      </c>
    </row>
    <row r="50" spans="1:12" x14ac:dyDescent="0.25">
      <c r="A50" t="s">
        <v>188</v>
      </c>
      <c r="B50" t="s">
        <v>189</v>
      </c>
      <c r="C50" t="s">
        <v>53</v>
      </c>
      <c r="D50">
        <v>91924</v>
      </c>
      <c r="E50">
        <v>136</v>
      </c>
      <c r="F50" s="4">
        <v>1.34</v>
      </c>
      <c r="G50" s="12">
        <v>182.24</v>
      </c>
      <c r="H50" s="4">
        <v>1.7261880000000001</v>
      </c>
      <c r="I50" s="4">
        <v>234.76156800000001</v>
      </c>
      <c r="J50" s="19">
        <v>3.9140714203561994E-3</v>
      </c>
      <c r="K50" s="3">
        <f t="shared" si="1"/>
        <v>0.9502297024450258</v>
      </c>
      <c r="L50" s="9" t="s">
        <v>260</v>
      </c>
    </row>
    <row r="51" spans="1:12" x14ac:dyDescent="0.25">
      <c r="A51" t="s">
        <v>159</v>
      </c>
      <c r="B51" t="s">
        <v>160</v>
      </c>
      <c r="C51" t="s">
        <v>53</v>
      </c>
      <c r="D51">
        <v>89712</v>
      </c>
      <c r="E51">
        <v>10</v>
      </c>
      <c r="F51" s="4">
        <v>17.55</v>
      </c>
      <c r="G51" s="12">
        <v>175.5</v>
      </c>
      <c r="H51" s="4">
        <v>22.60791</v>
      </c>
      <c r="I51" s="4">
        <v>226.07910000000001</v>
      </c>
      <c r="J51" s="19">
        <v>3.7693126331898212E-3</v>
      </c>
      <c r="K51" s="3">
        <f t="shared" si="1"/>
        <v>0.95399901507821561</v>
      </c>
      <c r="L51" s="9" t="s">
        <v>260</v>
      </c>
    </row>
    <row r="52" spans="1:12" s="7" customFormat="1" x14ac:dyDescent="0.25">
      <c r="A52" t="s">
        <v>200</v>
      </c>
      <c r="B52" t="s">
        <v>201</v>
      </c>
      <c r="C52" t="s">
        <v>74</v>
      </c>
      <c r="D52" t="s">
        <v>202</v>
      </c>
      <c r="E52">
        <v>45</v>
      </c>
      <c r="F52" s="4">
        <v>3.8617917239999993</v>
      </c>
      <c r="G52" s="12">
        <v>173.78062757999996</v>
      </c>
      <c r="H52" s="4">
        <v>4.974760098856799</v>
      </c>
      <c r="I52" s="4">
        <v>223.86420444855597</v>
      </c>
      <c r="J52" s="19">
        <v>3.7323847005182298E-3</v>
      </c>
      <c r="K52" s="3">
        <f t="shared" si="1"/>
        <v>0.95773139977873378</v>
      </c>
      <c r="L52" s="9" t="s">
        <v>260</v>
      </c>
    </row>
    <row r="53" spans="1:12" x14ac:dyDescent="0.25">
      <c r="A53" t="s">
        <v>131</v>
      </c>
      <c r="B53" t="s">
        <v>132</v>
      </c>
      <c r="C53" t="s">
        <v>53</v>
      </c>
      <c r="D53">
        <v>89355</v>
      </c>
      <c r="E53">
        <v>16</v>
      </c>
      <c r="F53" s="4">
        <v>10.8</v>
      </c>
      <c r="G53" s="12">
        <v>172.8</v>
      </c>
      <c r="H53" s="4">
        <v>13.912560000000001</v>
      </c>
      <c r="I53" s="4">
        <v>222.60096000000001</v>
      </c>
      <c r="J53" s="19">
        <v>3.7113232080638239E-3</v>
      </c>
      <c r="K53" s="3">
        <f t="shared" si="1"/>
        <v>0.96144272298679756</v>
      </c>
      <c r="L53" s="9" t="s">
        <v>260</v>
      </c>
    </row>
    <row r="54" spans="1:12" x14ac:dyDescent="0.25">
      <c r="A54" t="s">
        <v>210</v>
      </c>
      <c r="B54" t="s">
        <v>211</v>
      </c>
      <c r="C54" t="s">
        <v>74</v>
      </c>
      <c r="D54">
        <v>94470</v>
      </c>
      <c r="E54">
        <v>1</v>
      </c>
      <c r="F54" s="4">
        <v>161.74</v>
      </c>
      <c r="G54" s="12">
        <v>161.74</v>
      </c>
      <c r="H54" s="4">
        <v>208.35346800000002</v>
      </c>
      <c r="I54" s="4">
        <v>208.35346800000002</v>
      </c>
      <c r="J54" s="19">
        <v>3.47378134069585E-3</v>
      </c>
      <c r="K54" s="3">
        <f t="shared" si="1"/>
        <v>0.96491650432749343</v>
      </c>
      <c r="L54" s="9" t="s">
        <v>260</v>
      </c>
    </row>
    <row r="55" spans="1:12" x14ac:dyDescent="0.25">
      <c r="A55" t="s">
        <v>214</v>
      </c>
      <c r="B55" t="s">
        <v>215</v>
      </c>
      <c r="C55" t="s">
        <v>74</v>
      </c>
      <c r="D55">
        <v>86876</v>
      </c>
      <c r="E55">
        <v>1</v>
      </c>
      <c r="F55" s="4">
        <v>131.13</v>
      </c>
      <c r="G55" s="12">
        <v>131.13</v>
      </c>
      <c r="H55" s="4">
        <v>168.92166599999999</v>
      </c>
      <c r="I55" s="4">
        <v>168.92166599999999</v>
      </c>
      <c r="J55" s="19">
        <v>2.8163530802859326E-3</v>
      </c>
      <c r="K55" s="3">
        <f t="shared" si="1"/>
        <v>0.96773285740777937</v>
      </c>
      <c r="L55" s="9" t="s">
        <v>260</v>
      </c>
    </row>
    <row r="56" spans="1:12" x14ac:dyDescent="0.25">
      <c r="A56" t="s">
        <v>184</v>
      </c>
      <c r="B56" t="s">
        <v>185</v>
      </c>
      <c r="C56" t="s">
        <v>74</v>
      </c>
      <c r="D56">
        <v>68066</v>
      </c>
      <c r="E56">
        <v>1</v>
      </c>
      <c r="F56" s="4">
        <v>115.36</v>
      </c>
      <c r="G56" s="12">
        <v>115.36</v>
      </c>
      <c r="H56" s="4">
        <v>148.606752</v>
      </c>
      <c r="I56" s="4">
        <v>148.606752</v>
      </c>
      <c r="J56" s="19">
        <v>2.4776518824203859E-3</v>
      </c>
      <c r="K56" s="3">
        <f t="shared" si="1"/>
        <v>0.97021050929019981</v>
      </c>
      <c r="L56" s="9" t="s">
        <v>260</v>
      </c>
    </row>
    <row r="57" spans="1:12" x14ac:dyDescent="0.25">
      <c r="A57" t="s">
        <v>133</v>
      </c>
      <c r="B57" t="s">
        <v>134</v>
      </c>
      <c r="C57" t="s">
        <v>53</v>
      </c>
      <c r="D57">
        <v>89356</v>
      </c>
      <c r="E57">
        <v>8.6999999999999993</v>
      </c>
      <c r="F57" s="4">
        <v>12.93</v>
      </c>
      <c r="G57" s="12">
        <v>112.49099999999999</v>
      </c>
      <c r="H57" s="4">
        <v>16.656426</v>
      </c>
      <c r="I57" s="4">
        <v>144.9109062</v>
      </c>
      <c r="J57" s="19">
        <v>2.4160327488327985E-3</v>
      </c>
      <c r="K57" s="3">
        <f t="shared" si="1"/>
        <v>0.97262654203903265</v>
      </c>
      <c r="L57" s="9" t="s">
        <v>260</v>
      </c>
    </row>
    <row r="58" spans="1:12" x14ac:dyDescent="0.25">
      <c r="A58" t="s">
        <v>194</v>
      </c>
      <c r="B58" t="s">
        <v>195</v>
      </c>
      <c r="C58" t="s">
        <v>74</v>
      </c>
      <c r="D58">
        <v>92023</v>
      </c>
      <c r="E58">
        <v>4</v>
      </c>
      <c r="F58" s="4">
        <v>28.05</v>
      </c>
      <c r="G58" s="12">
        <v>112.2</v>
      </c>
      <c r="H58" s="4">
        <v>36.134010000000004</v>
      </c>
      <c r="I58" s="4">
        <v>144.53604000000001</v>
      </c>
      <c r="J58" s="19">
        <v>2.4097827774581079E-3</v>
      </c>
      <c r="K58" s="3">
        <f t="shared" si="1"/>
        <v>0.97503632481649072</v>
      </c>
      <c r="L58" s="9" t="s">
        <v>260</v>
      </c>
    </row>
    <row r="59" spans="1:12" x14ac:dyDescent="0.25">
      <c r="A59" t="s">
        <v>212</v>
      </c>
      <c r="B59" t="s">
        <v>213</v>
      </c>
      <c r="C59" t="s">
        <v>74</v>
      </c>
      <c r="D59">
        <v>86904</v>
      </c>
      <c r="E59">
        <v>1</v>
      </c>
      <c r="F59" s="4">
        <v>99.3</v>
      </c>
      <c r="G59" s="12">
        <v>99.3</v>
      </c>
      <c r="H59" s="4">
        <v>127.91826</v>
      </c>
      <c r="I59" s="4">
        <v>127.91826</v>
      </c>
      <c r="J59" s="19">
        <v>2.1327221907450097E-3</v>
      </c>
      <c r="K59" s="3">
        <f t="shared" si="1"/>
        <v>0.97716904700723572</v>
      </c>
      <c r="L59" s="9" t="s">
        <v>260</v>
      </c>
    </row>
    <row r="60" spans="1:12" ht="30" x14ac:dyDescent="0.25">
      <c r="A60" t="s">
        <v>68</v>
      </c>
      <c r="B60" s="13" t="s">
        <v>69</v>
      </c>
      <c r="C60" s="9" t="s">
        <v>70</v>
      </c>
      <c r="D60" t="s">
        <v>71</v>
      </c>
      <c r="E60">
        <v>6</v>
      </c>
      <c r="F60" s="14">
        <v>15.8</v>
      </c>
      <c r="G60" s="14">
        <v>94.800000000000011</v>
      </c>
      <c r="H60" s="4">
        <v>20.353560000000002</v>
      </c>
      <c r="I60" s="14">
        <v>122.12136000000001</v>
      </c>
      <c r="J60" s="19">
        <v>2.036073148868348E-3</v>
      </c>
      <c r="K60" s="3">
        <f t="shared" si="1"/>
        <v>0.97920512015610406</v>
      </c>
      <c r="L60" s="9" t="s">
        <v>260</v>
      </c>
    </row>
    <row r="61" spans="1:12" x14ac:dyDescent="0.25">
      <c r="A61" t="s">
        <v>179</v>
      </c>
      <c r="B61" t="s">
        <v>180</v>
      </c>
      <c r="C61" t="s">
        <v>53</v>
      </c>
      <c r="D61">
        <v>91831</v>
      </c>
      <c r="E61">
        <v>19.600000000000001</v>
      </c>
      <c r="F61" s="4">
        <v>4.38</v>
      </c>
      <c r="G61" s="12">
        <v>85.847999999999999</v>
      </c>
      <c r="H61" s="4">
        <v>5.6423160000000001</v>
      </c>
      <c r="I61" s="4">
        <v>110.58939360000001</v>
      </c>
      <c r="J61" s="19">
        <v>1.8438059882283748E-3</v>
      </c>
      <c r="K61" s="3">
        <f t="shared" si="1"/>
        <v>0.98104892614433248</v>
      </c>
      <c r="L61" s="9" t="s">
        <v>260</v>
      </c>
    </row>
    <row r="62" spans="1:12" x14ac:dyDescent="0.25">
      <c r="A62" t="s">
        <v>141</v>
      </c>
      <c r="B62" t="s">
        <v>142</v>
      </c>
      <c r="C62" t="s">
        <v>74</v>
      </c>
      <c r="D62">
        <v>86906</v>
      </c>
      <c r="E62">
        <v>2</v>
      </c>
      <c r="F62" s="4">
        <v>38.82</v>
      </c>
      <c r="G62" s="12">
        <v>77.64</v>
      </c>
      <c r="H62" s="4">
        <v>50.007924000000003</v>
      </c>
      <c r="I62" s="4">
        <v>100.01584800000001</v>
      </c>
      <c r="J62" s="19">
        <v>1.667518135845343E-3</v>
      </c>
      <c r="K62" s="3">
        <f t="shared" si="1"/>
        <v>0.98271644428017779</v>
      </c>
      <c r="L62" s="9" t="s">
        <v>260</v>
      </c>
    </row>
    <row r="63" spans="1:12" x14ac:dyDescent="0.25">
      <c r="A63" t="s">
        <v>198</v>
      </c>
      <c r="B63" t="s">
        <v>199</v>
      </c>
      <c r="C63" t="s">
        <v>74</v>
      </c>
      <c r="D63">
        <v>93040</v>
      </c>
      <c r="E63">
        <v>8</v>
      </c>
      <c r="F63" s="4">
        <v>9.01</v>
      </c>
      <c r="G63" s="12">
        <v>72.08</v>
      </c>
      <c r="H63" s="4">
        <v>11.606681999999999</v>
      </c>
      <c r="I63" s="4">
        <v>92.853455999999994</v>
      </c>
      <c r="J63" s="19">
        <v>1.5481028752155116E-3</v>
      </c>
      <c r="K63" s="3">
        <f t="shared" si="1"/>
        <v>0.98426454715539335</v>
      </c>
      <c r="L63" s="9" t="s">
        <v>260</v>
      </c>
    </row>
    <row r="64" spans="1:12" ht="30" x14ac:dyDescent="0.25">
      <c r="A64" t="s">
        <v>65</v>
      </c>
      <c r="B64" s="13" t="s">
        <v>66</v>
      </c>
      <c r="C64" s="9"/>
      <c r="D64" t="s">
        <v>67</v>
      </c>
      <c r="E64">
        <v>0.7</v>
      </c>
      <c r="F64" s="14">
        <v>98.96</v>
      </c>
      <c r="G64" s="14">
        <v>69.271999999999991</v>
      </c>
      <c r="H64" s="4">
        <v>127.480272</v>
      </c>
      <c r="I64" s="14">
        <v>89.236190399999998</v>
      </c>
      <c r="J64" s="19">
        <v>1.4877938730844744E-3</v>
      </c>
      <c r="K64" s="3">
        <f t="shared" si="1"/>
        <v>0.98575234102847786</v>
      </c>
      <c r="L64" s="9" t="s">
        <v>260</v>
      </c>
    </row>
    <row r="65" spans="1:12" s="7" customFormat="1" x14ac:dyDescent="0.25">
      <c r="A65" t="s">
        <v>225</v>
      </c>
      <c r="B65" t="s">
        <v>226</v>
      </c>
      <c r="C65" t="s">
        <v>18</v>
      </c>
      <c r="D65">
        <v>9537</v>
      </c>
      <c r="E65">
        <v>35.948</v>
      </c>
      <c r="F65" s="4">
        <v>1.69</v>
      </c>
      <c r="G65" s="12">
        <v>60.752119999999998</v>
      </c>
      <c r="H65" s="4">
        <v>2.1770580000000002</v>
      </c>
      <c r="I65" s="4">
        <v>78.260880984000011</v>
      </c>
      <c r="J65" s="19">
        <v>1.3048075977724444E-3</v>
      </c>
      <c r="K65" s="3">
        <f t="shared" si="1"/>
        <v>0.98705714862625027</v>
      </c>
      <c r="L65" s="9" t="s">
        <v>260</v>
      </c>
    </row>
    <row r="66" spans="1:12" x14ac:dyDescent="0.25">
      <c r="A66" t="s">
        <v>157</v>
      </c>
      <c r="B66" t="s">
        <v>158</v>
      </c>
      <c r="C66" t="s">
        <v>53</v>
      </c>
      <c r="D66">
        <v>89711</v>
      </c>
      <c r="E66">
        <v>5</v>
      </c>
      <c r="F66" s="4">
        <v>11.62</v>
      </c>
      <c r="G66" s="12">
        <v>58.099999999999994</v>
      </c>
      <c r="H66" s="4">
        <v>14.968883999999999</v>
      </c>
      <c r="I66" s="4">
        <v>74.84442</v>
      </c>
      <c r="J66" s="19">
        <v>1.2478465184520148E-3</v>
      </c>
      <c r="K66" s="3">
        <f t="shared" si="1"/>
        <v>0.98830499514470227</v>
      </c>
      <c r="L66" s="9" t="s">
        <v>260</v>
      </c>
    </row>
    <row r="67" spans="1:12" x14ac:dyDescent="0.25">
      <c r="A67" t="s">
        <v>181</v>
      </c>
      <c r="B67" t="s">
        <v>182</v>
      </c>
      <c r="C67" t="s">
        <v>74</v>
      </c>
      <c r="D67" t="s">
        <v>183</v>
      </c>
      <c r="E67">
        <v>1</v>
      </c>
      <c r="F67" s="4">
        <v>50.54</v>
      </c>
      <c r="G67" s="12">
        <v>50.54</v>
      </c>
      <c r="H67" s="4">
        <v>65.105627999999996</v>
      </c>
      <c r="I67" s="4">
        <v>65.105627999999996</v>
      </c>
      <c r="J67" s="19">
        <v>1.0854761280992224E-3</v>
      </c>
      <c r="K67" s="3">
        <f t="shared" si="1"/>
        <v>0.98939047127280144</v>
      </c>
      <c r="L67" s="9" t="s">
        <v>260</v>
      </c>
    </row>
    <row r="68" spans="1:12" x14ac:dyDescent="0.25">
      <c r="A68" t="s">
        <v>186</v>
      </c>
      <c r="B68" t="s">
        <v>187</v>
      </c>
      <c r="C68" t="s">
        <v>74</v>
      </c>
      <c r="D68">
        <v>91941</v>
      </c>
      <c r="E68">
        <v>9</v>
      </c>
      <c r="F68" s="4">
        <v>5.1100000000000003</v>
      </c>
      <c r="G68" s="12">
        <v>45.99</v>
      </c>
      <c r="H68" s="4">
        <v>6.5827020000000003</v>
      </c>
      <c r="I68" s="4">
        <v>59.244318</v>
      </c>
      <c r="J68" s="19">
        <v>9.8775320797948635E-4</v>
      </c>
      <c r="K68" s="3">
        <f t="shared" si="1"/>
        <v>0.99037822448078094</v>
      </c>
      <c r="L68" s="9" t="s">
        <v>260</v>
      </c>
    </row>
    <row r="69" spans="1:12" x14ac:dyDescent="0.25">
      <c r="A69" t="s">
        <v>177</v>
      </c>
      <c r="B69" t="s">
        <v>178</v>
      </c>
      <c r="C69" t="s">
        <v>53</v>
      </c>
      <c r="D69">
        <v>91862</v>
      </c>
      <c r="E69">
        <v>8.5</v>
      </c>
      <c r="F69" s="4">
        <v>5.28</v>
      </c>
      <c r="G69" s="12">
        <v>44.88</v>
      </c>
      <c r="H69" s="4">
        <v>6.8016960000000006</v>
      </c>
      <c r="I69" s="4">
        <v>57.814416000000008</v>
      </c>
      <c r="J69" s="19">
        <v>9.6391311098324326E-4</v>
      </c>
      <c r="K69" s="3">
        <f t="shared" si="1"/>
        <v>0.99134213759176415</v>
      </c>
      <c r="L69" s="9" t="s">
        <v>260</v>
      </c>
    </row>
    <row r="70" spans="1:12" x14ac:dyDescent="0.25">
      <c r="A70" t="s">
        <v>206</v>
      </c>
      <c r="B70" t="s">
        <v>207</v>
      </c>
      <c r="C70" t="s">
        <v>74</v>
      </c>
      <c r="D70">
        <v>68069</v>
      </c>
      <c r="E70">
        <v>1</v>
      </c>
      <c r="F70" s="4">
        <v>40.799999999999997</v>
      </c>
      <c r="G70" s="12">
        <v>40.799999999999997</v>
      </c>
      <c r="H70" s="4">
        <v>52.55856</v>
      </c>
      <c r="I70" s="4">
        <v>52.55856</v>
      </c>
      <c r="J70" s="19">
        <v>8.7628464634840282E-4</v>
      </c>
      <c r="K70" s="3">
        <f t="shared" si="1"/>
        <v>0.99221842223811252</v>
      </c>
      <c r="L70" s="9" t="s">
        <v>260</v>
      </c>
    </row>
    <row r="71" spans="1:12" x14ac:dyDescent="0.25">
      <c r="A71" t="s">
        <v>143</v>
      </c>
      <c r="B71" t="s">
        <v>144</v>
      </c>
      <c r="C71" t="s">
        <v>74</v>
      </c>
      <c r="D71">
        <v>86877</v>
      </c>
      <c r="E71">
        <v>2</v>
      </c>
      <c r="F71" s="4">
        <v>19.7</v>
      </c>
      <c r="G71" s="12">
        <v>39.4</v>
      </c>
      <c r="H71" s="4">
        <v>25.37754</v>
      </c>
      <c r="I71" s="4">
        <v>50.75508</v>
      </c>
      <c r="J71" s="19">
        <v>8.4621605554233018E-4</v>
      </c>
      <c r="K71" s="3">
        <f t="shared" si="1"/>
        <v>0.99306463829365488</v>
      </c>
      <c r="L71" s="9" t="s">
        <v>260</v>
      </c>
    </row>
    <row r="72" spans="1:12" x14ac:dyDescent="0.25">
      <c r="A72" t="s">
        <v>190</v>
      </c>
      <c r="B72" t="s">
        <v>191</v>
      </c>
      <c r="C72" t="s">
        <v>74</v>
      </c>
      <c r="D72">
        <v>91953</v>
      </c>
      <c r="E72">
        <v>2</v>
      </c>
      <c r="F72" s="4">
        <v>15.91</v>
      </c>
      <c r="G72" s="12">
        <v>31.82</v>
      </c>
      <c r="H72" s="4">
        <v>20.495262</v>
      </c>
      <c r="I72" s="4">
        <v>40.990524000000001</v>
      </c>
      <c r="J72" s="19">
        <v>6.8341611389230829E-4</v>
      </c>
      <c r="K72" s="3">
        <f t="shared" si="1"/>
        <v>0.99374805440754721</v>
      </c>
      <c r="L72" s="9" t="s">
        <v>260</v>
      </c>
    </row>
    <row r="73" spans="1:12" x14ac:dyDescent="0.25">
      <c r="A73" t="s">
        <v>218</v>
      </c>
      <c r="B73" t="s">
        <v>219</v>
      </c>
      <c r="C73" t="s">
        <v>74</v>
      </c>
      <c r="D73">
        <v>88571</v>
      </c>
      <c r="E73">
        <v>1</v>
      </c>
      <c r="F73" s="4">
        <v>30.05</v>
      </c>
      <c r="G73" s="12">
        <v>30.05</v>
      </c>
      <c r="H73" s="4">
        <v>38.710410000000003</v>
      </c>
      <c r="I73" s="4">
        <v>38.710410000000003</v>
      </c>
      <c r="J73" s="19">
        <v>6.4540082408748789E-4</v>
      </c>
      <c r="K73" s="3">
        <f t="shared" si="1"/>
        <v>0.99439345523163469</v>
      </c>
      <c r="L73" s="9" t="s">
        <v>260</v>
      </c>
    </row>
    <row r="74" spans="1:12" s="7" customFormat="1" x14ac:dyDescent="0.25">
      <c r="A74" t="s">
        <v>145</v>
      </c>
      <c r="B74" t="s">
        <v>146</v>
      </c>
      <c r="C74" t="s">
        <v>74</v>
      </c>
      <c r="D74">
        <v>86877</v>
      </c>
      <c r="E74">
        <v>1</v>
      </c>
      <c r="F74" s="4">
        <v>26.536920000000002</v>
      </c>
      <c r="G74" s="12">
        <v>26.536920000000002</v>
      </c>
      <c r="H74" s="4">
        <v>34.184860344000001</v>
      </c>
      <c r="I74" s="4">
        <v>34.184860344000001</v>
      </c>
      <c r="J74" s="19">
        <v>5.6994842052391812E-4</v>
      </c>
      <c r="K74" s="3">
        <f t="shared" ref="K74:K88" si="2">K73+J74</f>
        <v>0.99496340365215863</v>
      </c>
      <c r="L74" s="9" t="s">
        <v>260</v>
      </c>
    </row>
    <row r="75" spans="1:12" x14ac:dyDescent="0.25">
      <c r="A75" t="s">
        <v>192</v>
      </c>
      <c r="B75" t="s">
        <v>193</v>
      </c>
      <c r="C75" t="s">
        <v>74</v>
      </c>
      <c r="D75">
        <v>91959</v>
      </c>
      <c r="E75">
        <v>1</v>
      </c>
      <c r="F75" s="4">
        <v>25.23</v>
      </c>
      <c r="G75" s="12">
        <v>25.23</v>
      </c>
      <c r="H75" s="4">
        <v>32.501286</v>
      </c>
      <c r="I75" s="4">
        <v>32.501286</v>
      </c>
      <c r="J75" s="19">
        <v>5.4187896145515202E-4</v>
      </c>
      <c r="K75" s="3">
        <f t="shared" si="2"/>
        <v>0.99550528261361382</v>
      </c>
      <c r="L75" s="9" t="s">
        <v>260</v>
      </c>
    </row>
    <row r="76" spans="1:12" x14ac:dyDescent="0.25">
      <c r="A76" t="s">
        <v>220</v>
      </c>
      <c r="B76" t="s">
        <v>221</v>
      </c>
      <c r="C76" t="s">
        <v>222</v>
      </c>
      <c r="D76" t="s">
        <v>202</v>
      </c>
      <c r="E76">
        <v>1</v>
      </c>
      <c r="F76" s="4">
        <v>25</v>
      </c>
      <c r="G76" s="12">
        <v>25</v>
      </c>
      <c r="H76" s="4">
        <v>32.204999999999998</v>
      </c>
      <c r="I76" s="4">
        <v>32.204999999999998</v>
      </c>
      <c r="J76" s="19">
        <v>5.3693912153701152E-4</v>
      </c>
      <c r="K76" s="3">
        <f t="shared" si="2"/>
        <v>0.99604222173515078</v>
      </c>
      <c r="L76" s="9" t="s">
        <v>260</v>
      </c>
    </row>
    <row r="77" spans="1:12" x14ac:dyDescent="0.25">
      <c r="A77" t="s">
        <v>196</v>
      </c>
      <c r="B77" t="s">
        <v>197</v>
      </c>
      <c r="C77" t="s">
        <v>74</v>
      </c>
      <c r="D77">
        <v>91998</v>
      </c>
      <c r="E77">
        <v>2</v>
      </c>
      <c r="F77" s="4">
        <v>11.82</v>
      </c>
      <c r="G77" s="12">
        <v>23.64</v>
      </c>
      <c r="H77" s="4">
        <v>15.226524000000001</v>
      </c>
      <c r="I77" s="4">
        <v>30.453048000000003</v>
      </c>
      <c r="J77" s="19">
        <v>5.0772963332539815E-4</v>
      </c>
      <c r="K77" s="3">
        <f t="shared" si="2"/>
        <v>0.99654995136847613</v>
      </c>
      <c r="L77" s="9" t="s">
        <v>260</v>
      </c>
    </row>
    <row r="78" spans="1:12" x14ac:dyDescent="0.25">
      <c r="A78" t="s">
        <v>203</v>
      </c>
      <c r="B78" t="s">
        <v>204</v>
      </c>
      <c r="C78" t="s">
        <v>74</v>
      </c>
      <c r="D78" t="s">
        <v>205</v>
      </c>
      <c r="E78">
        <v>2</v>
      </c>
      <c r="F78" s="4">
        <v>11.31</v>
      </c>
      <c r="G78" s="12">
        <v>22.62</v>
      </c>
      <c r="H78" s="4">
        <v>14.569542</v>
      </c>
      <c r="I78" s="4">
        <v>29.139084</v>
      </c>
      <c r="J78" s="19">
        <v>4.8582251716668801E-4</v>
      </c>
      <c r="K78" s="3">
        <f t="shared" si="2"/>
        <v>0.9970357738856428</v>
      </c>
      <c r="L78" s="9" t="s">
        <v>260</v>
      </c>
    </row>
    <row r="79" spans="1:12" x14ac:dyDescent="0.25">
      <c r="A79" t="s">
        <v>137</v>
      </c>
      <c r="B79" t="s">
        <v>138</v>
      </c>
      <c r="C79" t="s">
        <v>74</v>
      </c>
      <c r="D79">
        <v>89353</v>
      </c>
      <c r="E79">
        <v>1</v>
      </c>
      <c r="F79" s="4">
        <v>22.61</v>
      </c>
      <c r="G79" s="12">
        <v>22.61</v>
      </c>
      <c r="H79" s="4">
        <v>29.126201999999999</v>
      </c>
      <c r="I79" s="4">
        <v>29.126201999999999</v>
      </c>
      <c r="J79" s="19">
        <v>4.8560774151807322E-4</v>
      </c>
      <c r="K79" s="3">
        <f t="shared" si="2"/>
        <v>0.99752138162716086</v>
      </c>
      <c r="L79" s="9" t="s">
        <v>260</v>
      </c>
    </row>
    <row r="80" spans="1:12" x14ac:dyDescent="0.25">
      <c r="A80" t="s">
        <v>139</v>
      </c>
      <c r="B80" t="s">
        <v>140</v>
      </c>
      <c r="C80" t="s">
        <v>74</v>
      </c>
      <c r="D80">
        <v>86916</v>
      </c>
      <c r="E80">
        <v>1</v>
      </c>
      <c r="F80" s="4">
        <v>19.3</v>
      </c>
      <c r="G80" s="12">
        <v>19.3</v>
      </c>
      <c r="H80" s="4">
        <v>24.862260000000003</v>
      </c>
      <c r="I80" s="4">
        <v>24.862260000000003</v>
      </c>
      <c r="J80" s="19">
        <v>4.1451700182657295E-4</v>
      </c>
      <c r="K80" s="3">
        <f t="shared" si="2"/>
        <v>0.99793589862898746</v>
      </c>
      <c r="L80" s="9" t="s">
        <v>260</v>
      </c>
    </row>
    <row r="81" spans="1:12" x14ac:dyDescent="0.25">
      <c r="A81" t="s">
        <v>108</v>
      </c>
      <c r="B81" t="s">
        <v>109</v>
      </c>
      <c r="C81" t="s">
        <v>18</v>
      </c>
      <c r="D81">
        <v>89045</v>
      </c>
      <c r="E81">
        <v>0.5</v>
      </c>
      <c r="F81" s="4">
        <v>38.22</v>
      </c>
      <c r="G81" s="12">
        <v>19.11</v>
      </c>
      <c r="H81" s="4">
        <v>49.235003999999996</v>
      </c>
      <c r="I81" s="4">
        <v>24.617501999999998</v>
      </c>
      <c r="J81" s="19">
        <v>4.1043626450289157E-4</v>
      </c>
      <c r="K81" s="3">
        <f t="shared" si="2"/>
        <v>0.99834633489349034</v>
      </c>
      <c r="L81" s="9" t="s">
        <v>260</v>
      </c>
    </row>
    <row r="82" spans="1:12" x14ac:dyDescent="0.25">
      <c r="A82" t="s">
        <v>135</v>
      </c>
      <c r="B82" t="s">
        <v>136</v>
      </c>
      <c r="C82" t="s">
        <v>74</v>
      </c>
      <c r="D82">
        <v>89349</v>
      </c>
      <c r="E82">
        <v>1</v>
      </c>
      <c r="F82" s="4">
        <v>16.91</v>
      </c>
      <c r="G82" s="12">
        <v>16.91</v>
      </c>
      <c r="H82" s="4">
        <v>21.783462</v>
      </c>
      <c r="I82" s="4">
        <v>21.783462</v>
      </c>
      <c r="J82" s="19">
        <v>3.631856218076346E-4</v>
      </c>
      <c r="K82" s="3">
        <f t="shared" si="2"/>
        <v>0.99870952051529793</v>
      </c>
      <c r="L82" s="9" t="s">
        <v>260</v>
      </c>
    </row>
    <row r="83" spans="1:12" x14ac:dyDescent="0.25">
      <c r="A83" t="s">
        <v>149</v>
      </c>
      <c r="B83" t="s">
        <v>150</v>
      </c>
      <c r="C83" t="s">
        <v>74</v>
      </c>
      <c r="D83">
        <v>86883</v>
      </c>
      <c r="E83">
        <v>2</v>
      </c>
      <c r="F83" s="4">
        <v>7.38</v>
      </c>
      <c r="G83" s="12">
        <v>14.76</v>
      </c>
      <c r="H83" s="4">
        <v>9.5069160000000004</v>
      </c>
      <c r="I83" s="4">
        <v>19.013832000000001</v>
      </c>
      <c r="J83" s="19">
        <v>3.1700885735545163E-4</v>
      </c>
      <c r="K83" s="3">
        <f t="shared" si="2"/>
        <v>0.99902652937265335</v>
      </c>
      <c r="L83" s="9" t="s">
        <v>260</v>
      </c>
    </row>
    <row r="84" spans="1:12" x14ac:dyDescent="0.25">
      <c r="A84" t="s">
        <v>107</v>
      </c>
      <c r="B84" t="s">
        <v>100</v>
      </c>
      <c r="C84" t="s">
        <v>18</v>
      </c>
      <c r="D84">
        <v>87532</v>
      </c>
      <c r="E84">
        <v>0.5</v>
      </c>
      <c r="F84" s="4">
        <v>21.75</v>
      </c>
      <c r="G84" s="12">
        <v>10.875</v>
      </c>
      <c r="H84" s="4">
        <v>28.018350000000002</v>
      </c>
      <c r="I84" s="4">
        <v>14.009175000000001</v>
      </c>
      <c r="J84" s="19">
        <v>2.3356851786860002E-4</v>
      </c>
      <c r="K84" s="3">
        <f t="shared" si="2"/>
        <v>0.99926009789052195</v>
      </c>
      <c r="L84" s="9" t="s">
        <v>260</v>
      </c>
    </row>
    <row r="85" spans="1:12" x14ac:dyDescent="0.25">
      <c r="A85" t="s">
        <v>151</v>
      </c>
      <c r="B85" t="s">
        <v>152</v>
      </c>
      <c r="C85" t="s">
        <v>74</v>
      </c>
      <c r="D85">
        <v>86884</v>
      </c>
      <c r="E85">
        <v>2</v>
      </c>
      <c r="F85" s="4">
        <v>5.31</v>
      </c>
      <c r="G85" s="12">
        <v>10.62</v>
      </c>
      <c r="H85" s="4">
        <v>6.8403419999999997</v>
      </c>
      <c r="I85" s="4">
        <v>13.680683999999999</v>
      </c>
      <c r="J85" s="19">
        <v>2.2809173882892248E-4</v>
      </c>
      <c r="K85" s="3">
        <f t="shared" si="2"/>
        <v>0.99948818962935082</v>
      </c>
      <c r="L85" s="9" t="s">
        <v>260</v>
      </c>
    </row>
    <row r="86" spans="1:12" x14ac:dyDescent="0.25">
      <c r="A86" t="s">
        <v>72</v>
      </c>
      <c r="B86" t="s">
        <v>73</v>
      </c>
      <c r="C86" t="s">
        <v>74</v>
      </c>
      <c r="D86">
        <v>40675</v>
      </c>
      <c r="E86">
        <v>3</v>
      </c>
      <c r="F86" s="4">
        <v>2.95</v>
      </c>
      <c r="G86" s="12">
        <v>8.8500000000000014</v>
      </c>
      <c r="H86" s="4">
        <v>3.8001900000000002</v>
      </c>
      <c r="I86" s="4">
        <v>11.40057</v>
      </c>
      <c r="J86" s="19">
        <v>1.9007644902410207E-4</v>
      </c>
      <c r="K86" s="3">
        <f t="shared" si="2"/>
        <v>0.99967826607837496</v>
      </c>
      <c r="L86" s="9" t="s">
        <v>260</v>
      </c>
    </row>
    <row r="87" spans="1:12" x14ac:dyDescent="0.25">
      <c r="A87" t="s">
        <v>163</v>
      </c>
      <c r="B87" t="s">
        <v>164</v>
      </c>
      <c r="C87" t="s">
        <v>74</v>
      </c>
      <c r="D87">
        <v>89495</v>
      </c>
      <c r="E87">
        <v>1</v>
      </c>
      <c r="F87" s="4">
        <v>7.6</v>
      </c>
      <c r="G87" s="12">
        <v>7.6</v>
      </c>
      <c r="H87" s="4">
        <v>9.7903199999999995</v>
      </c>
      <c r="I87" s="4">
        <v>9.7903199999999995</v>
      </c>
      <c r="J87" s="19">
        <v>1.6322949294725149E-4</v>
      </c>
      <c r="K87" s="3">
        <f t="shared" si="2"/>
        <v>0.99984149557132218</v>
      </c>
      <c r="L87" s="9" t="s">
        <v>260</v>
      </c>
    </row>
    <row r="88" spans="1:12" x14ac:dyDescent="0.25">
      <c r="A88" t="s">
        <v>147</v>
      </c>
      <c r="B88" t="s">
        <v>148</v>
      </c>
      <c r="C88" t="s">
        <v>74</v>
      </c>
      <c r="D88">
        <v>86883</v>
      </c>
      <c r="E88">
        <v>1</v>
      </c>
      <c r="F88" s="4">
        <v>7.38</v>
      </c>
      <c r="G88" s="12">
        <v>7.38</v>
      </c>
      <c r="H88" s="4">
        <v>9.5069160000000004</v>
      </c>
      <c r="I88" s="4">
        <v>9.5069160000000004</v>
      </c>
      <c r="J88" s="19">
        <v>1.5850442867772582E-4</v>
      </c>
      <c r="K88" s="3">
        <f t="shared" si="2"/>
        <v>0.99999999999999989</v>
      </c>
      <c r="L88" s="9" t="s">
        <v>260</v>
      </c>
    </row>
    <row r="89" spans="1:12" s="7" customFormat="1" x14ac:dyDescent="0.25">
      <c r="A89" s="7" t="s">
        <v>14</v>
      </c>
      <c r="B89" s="7" t="s">
        <v>15</v>
      </c>
      <c r="F89" s="8"/>
      <c r="G89" s="8">
        <v>4053.7200000000003</v>
      </c>
      <c r="H89" s="8"/>
      <c r="I89" s="8">
        <v>5222.0021040000001</v>
      </c>
      <c r="J89" s="19"/>
    </row>
    <row r="90" spans="1:12" x14ac:dyDescent="0.25">
      <c r="A90" s="7" t="s">
        <v>32</v>
      </c>
      <c r="B90" s="7" t="s">
        <v>33</v>
      </c>
      <c r="C90" s="7"/>
      <c r="D90" s="7"/>
      <c r="E90" s="7"/>
      <c r="F90" s="8"/>
      <c r="G90" s="8">
        <v>6022.1141400000006</v>
      </c>
      <c r="H90" s="8"/>
      <c r="I90" s="8">
        <v>7757.6874351480001</v>
      </c>
      <c r="J90" s="19"/>
      <c r="K90" s="7"/>
      <c r="L90" s="7"/>
    </row>
    <row r="91" spans="1:12" x14ac:dyDescent="0.25">
      <c r="A91" s="7" t="s">
        <v>56</v>
      </c>
      <c r="B91" s="7" t="s">
        <v>57</v>
      </c>
      <c r="C91" s="7"/>
      <c r="D91" s="7"/>
      <c r="E91" s="7"/>
      <c r="F91" s="8"/>
      <c r="G91" s="8">
        <v>1181.9562000000001</v>
      </c>
      <c r="H91" s="8"/>
      <c r="I91" s="8">
        <v>1522.5959768399998</v>
      </c>
      <c r="J91" s="19"/>
      <c r="K91" s="7"/>
      <c r="L91" s="7"/>
    </row>
    <row r="92" spans="1:12" x14ac:dyDescent="0.25">
      <c r="A92" s="7" t="s">
        <v>60</v>
      </c>
      <c r="B92" s="7" t="s">
        <v>61</v>
      </c>
      <c r="C92" s="7"/>
      <c r="D92" s="7"/>
      <c r="E92" s="7"/>
      <c r="F92" s="8"/>
      <c r="G92" s="18">
        <v>5431.4636</v>
      </c>
      <c r="H92" s="8"/>
      <c r="I92" s="18">
        <v>6996.811409519999</v>
      </c>
      <c r="J92" s="19"/>
      <c r="K92" s="7"/>
      <c r="L92" s="7"/>
    </row>
    <row r="93" spans="1:12" x14ac:dyDescent="0.25">
      <c r="A93" s="7" t="s">
        <v>75</v>
      </c>
      <c r="B93" s="7" t="s">
        <v>76</v>
      </c>
      <c r="C93" s="7"/>
      <c r="D93" s="7"/>
      <c r="E93" s="7"/>
      <c r="F93" s="8">
        <v>0</v>
      </c>
      <c r="G93" s="8">
        <v>4702.9680000000008</v>
      </c>
      <c r="H93" s="8"/>
      <c r="I93" s="8">
        <v>6058.3633776000006</v>
      </c>
      <c r="J93" s="19"/>
      <c r="K93" s="7"/>
      <c r="L93" s="7"/>
    </row>
    <row r="94" spans="1:12" x14ac:dyDescent="0.25">
      <c r="A94" s="7" t="s">
        <v>84</v>
      </c>
      <c r="B94" s="7" t="s">
        <v>85</v>
      </c>
      <c r="C94" s="7"/>
      <c r="D94" s="7"/>
      <c r="E94" s="7"/>
      <c r="F94" s="8">
        <v>0</v>
      </c>
      <c r="G94" s="8">
        <v>1715.6900379999997</v>
      </c>
      <c r="H94" s="8"/>
      <c r="I94" s="8">
        <v>2210.1519069516003</v>
      </c>
      <c r="J94" s="19"/>
      <c r="K94" s="7"/>
      <c r="L94" s="7"/>
    </row>
    <row r="95" spans="1:12" x14ac:dyDescent="0.25">
      <c r="A95" s="7" t="s">
        <v>93</v>
      </c>
      <c r="B95" s="7" t="s">
        <v>94</v>
      </c>
      <c r="C95" s="7"/>
      <c r="D95" s="7"/>
      <c r="E95" s="7"/>
      <c r="F95" s="8">
        <v>0</v>
      </c>
      <c r="G95" s="8">
        <v>2393.8577700000001</v>
      </c>
      <c r="H95" s="8"/>
      <c r="I95" s="8">
        <v>3151.2663286590005</v>
      </c>
      <c r="J95" s="19"/>
      <c r="K95" s="7"/>
      <c r="L95" s="7"/>
    </row>
    <row r="96" spans="1:12" s="7" customFormat="1" x14ac:dyDescent="0.25">
      <c r="A96" s="7" t="s">
        <v>103</v>
      </c>
      <c r="B96" s="7" t="s">
        <v>104</v>
      </c>
      <c r="F96" s="8">
        <v>0</v>
      </c>
      <c r="G96" s="8">
        <v>1654.4638950000001</v>
      </c>
      <c r="H96" s="8"/>
      <c r="I96" s="8">
        <v>2131.2803895390002</v>
      </c>
      <c r="J96" s="19"/>
    </row>
    <row r="97" spans="1:12" x14ac:dyDescent="0.25">
      <c r="A97" s="7" t="s">
        <v>110</v>
      </c>
      <c r="B97" s="7" t="s">
        <v>111</v>
      </c>
      <c r="C97" s="7"/>
      <c r="D97" s="7"/>
      <c r="E97" s="7"/>
      <c r="F97" s="8">
        <v>0</v>
      </c>
      <c r="G97" s="8">
        <v>5116.4000000000005</v>
      </c>
      <c r="H97" s="8"/>
      <c r="I97" s="8">
        <v>6590.9464799999996</v>
      </c>
      <c r="J97" s="19"/>
      <c r="K97" s="7"/>
      <c r="L97" s="7"/>
    </row>
    <row r="98" spans="1:12" s="7" customFormat="1" x14ac:dyDescent="0.25">
      <c r="A98" s="7" t="s">
        <v>122</v>
      </c>
      <c r="B98" s="7" t="s">
        <v>123</v>
      </c>
      <c r="F98" s="8">
        <v>0</v>
      </c>
      <c r="G98" s="8">
        <v>1093.7132125000003</v>
      </c>
      <c r="H98" s="8"/>
      <c r="I98" s="8">
        <v>1408.9213603425001</v>
      </c>
      <c r="J98" s="19"/>
    </row>
    <row r="99" spans="1:12" x14ac:dyDescent="0.25">
      <c r="A99" s="7" t="s">
        <v>129</v>
      </c>
      <c r="B99" s="7" t="s">
        <v>130</v>
      </c>
      <c r="C99" s="7"/>
      <c r="D99" s="7"/>
      <c r="E99" s="7"/>
      <c r="F99" s="8">
        <v>0</v>
      </c>
      <c r="G99" s="8">
        <v>1020.7179199999999</v>
      </c>
      <c r="H99" s="8"/>
      <c r="I99" s="8">
        <v>1314.8888245439998</v>
      </c>
      <c r="J99" s="19"/>
      <c r="K99" s="7"/>
      <c r="L99" s="7"/>
    </row>
    <row r="100" spans="1:12" x14ac:dyDescent="0.25">
      <c r="A100" s="7" t="s">
        <v>155</v>
      </c>
      <c r="B100" s="7" t="s">
        <v>156</v>
      </c>
      <c r="C100" s="7"/>
      <c r="D100" s="7"/>
      <c r="E100" s="7"/>
      <c r="F100" s="8">
        <v>0</v>
      </c>
      <c r="G100" s="8">
        <v>3025.2400000000002</v>
      </c>
      <c r="H100" s="8"/>
      <c r="I100" s="8">
        <v>3897.1141680000001</v>
      </c>
      <c r="J100" s="19"/>
      <c r="K100" s="7"/>
      <c r="L100" s="7"/>
    </row>
    <row r="101" spans="1:12" x14ac:dyDescent="0.25">
      <c r="A101" s="7" t="s">
        <v>175</v>
      </c>
      <c r="B101" s="7" t="s">
        <v>176</v>
      </c>
      <c r="C101" s="7"/>
      <c r="D101" s="7"/>
      <c r="E101" s="7"/>
      <c r="F101" s="8">
        <v>0</v>
      </c>
      <c r="G101" s="8">
        <v>1027.0286275800001</v>
      </c>
      <c r="H101" s="8"/>
      <c r="I101" s="8">
        <v>1323.0182780485559</v>
      </c>
      <c r="J101" s="19"/>
      <c r="K101" s="7"/>
      <c r="L101" s="7"/>
    </row>
    <row r="102" spans="1:12" x14ac:dyDescent="0.25">
      <c r="A102" s="7" t="s">
        <v>208</v>
      </c>
      <c r="B102" s="7" t="s">
        <v>209</v>
      </c>
      <c r="C102" s="7"/>
      <c r="D102" s="7"/>
      <c r="E102" s="7"/>
      <c r="F102" s="8">
        <v>0</v>
      </c>
      <c r="G102" s="8">
        <v>657.29</v>
      </c>
      <c r="H102" s="8"/>
      <c r="I102" s="8">
        <v>846.72097800000006</v>
      </c>
      <c r="J102" s="19"/>
      <c r="K102" s="7"/>
      <c r="L102" s="7"/>
    </row>
    <row r="103" spans="1:12" x14ac:dyDescent="0.25">
      <c r="A103" s="7" t="s">
        <v>223</v>
      </c>
      <c r="B103" s="7" t="s">
        <v>224</v>
      </c>
      <c r="C103" s="7"/>
      <c r="D103" s="7"/>
      <c r="E103" s="7"/>
      <c r="F103" s="8">
        <v>0</v>
      </c>
      <c r="G103" s="8">
        <v>60.752119999999998</v>
      </c>
      <c r="H103" s="8"/>
      <c r="I103" s="8">
        <v>78.260880984000011</v>
      </c>
      <c r="J103" s="19"/>
      <c r="K103" s="7"/>
      <c r="L103" s="7"/>
    </row>
    <row r="104" spans="1:12" x14ac:dyDescent="0.25">
      <c r="A104" s="7" t="s">
        <v>227</v>
      </c>
      <c r="B104" s="7" t="s">
        <v>228</v>
      </c>
      <c r="C104" s="7"/>
      <c r="D104" s="7"/>
      <c r="E104" s="7"/>
      <c r="F104" s="8">
        <v>0</v>
      </c>
      <c r="G104" s="8">
        <v>7350.4400000000005</v>
      </c>
      <c r="H104" s="8"/>
      <c r="I104" s="8">
        <v>9468.836808</v>
      </c>
      <c r="J104" s="19"/>
      <c r="K104" s="7"/>
      <c r="L104" s="7"/>
    </row>
    <row r="105" spans="1:12" s="7" customFormat="1" x14ac:dyDescent="0.25">
      <c r="A105" s="7" t="s">
        <v>248</v>
      </c>
      <c r="F105" s="8"/>
      <c r="G105" s="8">
        <v>46507.815523080004</v>
      </c>
      <c r="H105" s="8"/>
      <c r="I105" s="8">
        <v>59978.866706176654</v>
      </c>
      <c r="J105" s="19"/>
    </row>
    <row r="107" spans="1:12" x14ac:dyDescent="0.25">
      <c r="G107" s="4">
        <v>39157.375523080002</v>
      </c>
      <c r="H107" s="4">
        <v>42262.22</v>
      </c>
      <c r="I107" s="4">
        <v>49353.491199999997</v>
      </c>
    </row>
    <row r="108" spans="1:12" x14ac:dyDescent="0.25">
      <c r="G108" s="4" t="s">
        <v>249</v>
      </c>
      <c r="H108" s="4" t="s">
        <v>250</v>
      </c>
      <c r="I108" s="4" t="s">
        <v>252</v>
      </c>
    </row>
    <row r="109" spans="1:12" x14ac:dyDescent="0.25">
      <c r="H109" s="4" t="s">
        <v>251</v>
      </c>
      <c r="I109" s="4" t="s">
        <v>253</v>
      </c>
    </row>
  </sheetData>
  <sortState ref="A8:L105">
    <sortCondition descending="1" ref="J8:J105"/>
  </sortState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80" zoomScaleNormal="180" workbookViewId="0">
      <selection activeCell="E5" sqref="E5"/>
    </sheetView>
  </sheetViews>
  <sheetFormatPr defaultRowHeight="15" x14ac:dyDescent="0.25"/>
  <cols>
    <col min="1" max="1" width="13.42578125" bestFit="1" customWidth="1"/>
    <col min="4" max="5" width="10.5703125" bestFit="1" customWidth="1"/>
  </cols>
  <sheetData>
    <row r="1" spans="1:5" x14ac:dyDescent="0.25">
      <c r="A1" t="s">
        <v>45</v>
      </c>
    </row>
    <row r="2" spans="1:5" x14ac:dyDescent="0.25">
      <c r="A2" t="s">
        <v>46</v>
      </c>
      <c r="B2" t="s">
        <v>47</v>
      </c>
    </row>
    <row r="3" spans="1:5" x14ac:dyDescent="0.25">
      <c r="A3" t="s">
        <v>43</v>
      </c>
      <c r="B3" t="s">
        <v>41</v>
      </c>
      <c r="C3">
        <v>1</v>
      </c>
      <c r="D3" s="4">
        <v>296.35000000000002</v>
      </c>
      <c r="E3" s="4">
        <f>C3*D3</f>
        <v>296.35000000000002</v>
      </c>
    </row>
    <row r="4" spans="1:5" x14ac:dyDescent="0.25">
      <c r="A4" t="s">
        <v>48</v>
      </c>
      <c r="B4" t="s">
        <v>18</v>
      </c>
      <c r="C4">
        <f>(1/(0.3*0.25))*0.5</f>
        <v>6.666666666666667</v>
      </c>
      <c r="D4" s="4">
        <v>58.74</v>
      </c>
      <c r="E4" s="4">
        <f>C4*D4</f>
        <v>391.6</v>
      </c>
    </row>
    <row r="5" spans="1:5" x14ac:dyDescent="0.25">
      <c r="E5" s="12">
        <f>SUM(E3:E4)</f>
        <v>687.95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8" zoomScale="170" zoomScaleNormal="170" workbookViewId="0">
      <selection activeCell="D19" sqref="D19"/>
    </sheetView>
  </sheetViews>
  <sheetFormatPr defaultRowHeight="15" x14ac:dyDescent="0.25"/>
  <cols>
    <col min="1" max="1" width="10.85546875" bestFit="1" customWidth="1"/>
  </cols>
  <sheetData>
    <row r="1" spans="1:4" x14ac:dyDescent="0.25">
      <c r="A1" t="s">
        <v>19</v>
      </c>
      <c r="B1" t="s">
        <v>20</v>
      </c>
    </row>
    <row r="2" spans="1:4" x14ac:dyDescent="0.25">
      <c r="A2" t="s">
        <v>7</v>
      </c>
      <c r="B2" t="s">
        <v>21</v>
      </c>
      <c r="C2" t="s">
        <v>22</v>
      </c>
      <c r="D2" s="2" t="s">
        <v>23</v>
      </c>
    </row>
    <row r="3" spans="1:4" x14ac:dyDescent="0.25">
      <c r="A3">
        <v>2</v>
      </c>
      <c r="B3">
        <v>3</v>
      </c>
      <c r="C3">
        <v>2</v>
      </c>
      <c r="D3" s="2">
        <f>A3*B3*C3</f>
        <v>12</v>
      </c>
    </row>
    <row r="5" spans="1:4" x14ac:dyDescent="0.25">
      <c r="A5" t="s">
        <v>37</v>
      </c>
    </row>
    <row r="6" spans="1:4" x14ac:dyDescent="0.25">
      <c r="A6" t="s">
        <v>39</v>
      </c>
      <c r="B6" t="s">
        <v>40</v>
      </c>
    </row>
    <row r="7" spans="1:4" x14ac:dyDescent="0.25">
      <c r="A7">
        <v>7.15</v>
      </c>
      <c r="B7" s="10">
        <v>1.05</v>
      </c>
    </row>
    <row r="8" spans="1:4" x14ac:dyDescent="0.25">
      <c r="A8">
        <v>3.9</v>
      </c>
      <c r="B8">
        <v>2.85</v>
      </c>
    </row>
    <row r="9" spans="1:4" x14ac:dyDescent="0.25">
      <c r="A9">
        <v>7.15</v>
      </c>
      <c r="B9" s="11">
        <v>2</v>
      </c>
    </row>
    <row r="10" spans="1:4" x14ac:dyDescent="0.25">
      <c r="A10">
        <f>7.15-1.42</f>
        <v>5.73</v>
      </c>
      <c r="B10" s="10">
        <v>1.05</v>
      </c>
    </row>
    <row r="11" spans="1:4" x14ac:dyDescent="0.25">
      <c r="B11">
        <v>2.85</v>
      </c>
      <c r="D11">
        <f>A15*0.3*0.5</f>
        <v>6.2670000000000012</v>
      </c>
    </row>
    <row r="12" spans="1:4" x14ac:dyDescent="0.25">
      <c r="B12" s="11">
        <v>2</v>
      </c>
    </row>
    <row r="13" spans="1:4" x14ac:dyDescent="0.25">
      <c r="B13">
        <v>2.85</v>
      </c>
    </row>
    <row r="14" spans="1:4" x14ac:dyDescent="0.25">
      <c r="B14" s="10">
        <v>3.2</v>
      </c>
    </row>
    <row r="15" spans="1:4" x14ac:dyDescent="0.25">
      <c r="A15" s="27">
        <f>SUM(A7:B14)</f>
        <v>41.780000000000008</v>
      </c>
      <c r="B15" s="27"/>
    </row>
    <row r="17" spans="1:4" x14ac:dyDescent="0.25">
      <c r="A17" t="s">
        <v>50</v>
      </c>
    </row>
    <row r="18" spans="1:4" x14ac:dyDescent="0.25">
      <c r="D18">
        <f>A15*0.3*0.25</f>
        <v>3.1335000000000006</v>
      </c>
    </row>
  </sheetData>
  <mergeCells count="1">
    <mergeCell ref="A15:B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</vt:lpstr>
      <vt:lpstr>CURVA ABC</vt:lpstr>
      <vt:lpstr>C. UNITARIAS</vt:lpstr>
      <vt:lpstr>M. CALCULO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Upgrade</dc:creator>
  <cp:lastModifiedBy>Upgrade</cp:lastModifiedBy>
  <dcterms:created xsi:type="dcterms:W3CDTF">2018-01-15T22:45:02Z</dcterms:created>
  <dcterms:modified xsi:type="dcterms:W3CDTF">2018-02-03T18:21:35Z</dcterms:modified>
</cp:coreProperties>
</file>