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sal10\Downloads\"/>
    </mc:Choice>
  </mc:AlternateContent>
  <bookViews>
    <workbookView xWindow="20376" yWindow="-768" windowWidth="21840" windowHeight="13140"/>
  </bookViews>
  <sheets>
    <sheet name="Projeções" sheetId="1" r:id="rId1"/>
    <sheet name="Cálculo do IR" sheetId="4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K8" i="1"/>
  <c r="L5" i="4" l="1"/>
  <c r="Q5" i="4"/>
  <c r="L6" i="4"/>
  <c r="K8" i="4"/>
  <c r="L8" i="4" s="1"/>
  <c r="G9" i="4" l="1"/>
  <c r="L8" i="1" l="1"/>
  <c r="M17" i="1" s="1"/>
  <c r="Q5" i="1"/>
  <c r="G9" i="1"/>
  <c r="M12" i="4" l="1"/>
  <c r="M19" i="1"/>
  <c r="L5" i="1"/>
  <c r="M16" i="1" l="1"/>
  <c r="G15" i="1"/>
  <c r="G16" i="1" s="1"/>
  <c r="G17" i="1"/>
  <c r="G19" i="1" s="1"/>
  <c r="G12" i="4" l="1"/>
  <c r="G13" i="4" l="1"/>
  <c r="G14" i="4" s="1"/>
  <c r="G15" i="4" s="1"/>
  <c r="G16" i="4" s="1"/>
  <c r="G17" i="4" s="1"/>
  <c r="G18" i="1" s="1"/>
  <c r="M13" i="4"/>
  <c r="M14" i="4" s="1"/>
  <c r="M15" i="4" s="1"/>
  <c r="M16" i="4" s="1"/>
  <c r="M17" i="4" s="1"/>
  <c r="M18" i="1" s="1"/>
</calcChain>
</file>

<file path=xl/comments1.xml><?xml version="1.0" encoding="utf-8"?>
<comments xmlns="http://schemas.openxmlformats.org/spreadsheetml/2006/main">
  <authors>
    <author>tc={BF4D29A4-BD63-4166-8D00-24C9702D77BA}</author>
  </authors>
  <commentList>
    <comment ref="B8" authorId="0" shapeId="0">
      <text>
        <r>
          <rPr>
            <sz val="11"/>
            <color theme="1"/>
            <rFont val="Aptos Narrow"/>
            <family val="2"/>
            <scheme val="minor"/>
          </rPr>
          <t>Saldo em aplicações financeiras (saldo em conta corrente, poupança, fundos de investimento, títulos públicos e privados, ações, etc.) e planos de previdência complementar (PGBL, VGBL, Planos fechados, etc.)</t>
        </r>
      </text>
    </comment>
  </commentList>
</comments>
</file>

<file path=xl/comments2.xml><?xml version="1.0" encoding="utf-8"?>
<comments xmlns="http://schemas.openxmlformats.org/spreadsheetml/2006/main">
  <authors>
    <author>tc={E20F34ED-459A-4F06-BCE7-56409DB76E76}</author>
  </authors>
  <commentList>
    <comment ref="B8" authorId="0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 em aplicações financeiras (saldo em conta corrente, poupança, fundos de investimento, títulos públicos e privados, ações, etc.) e planos de previdência complementar (PGBL, VGBL, Planos fechados, etc.)</t>
        </r>
      </text>
    </comment>
  </commentList>
</comments>
</file>

<file path=xl/sharedStrings.xml><?xml version="1.0" encoding="utf-8"?>
<sst xmlns="http://schemas.openxmlformats.org/spreadsheetml/2006/main" count="55" uniqueCount="31">
  <si>
    <t>Prazo de acumulação:</t>
  </si>
  <si>
    <t>Total de bens móveis:</t>
  </si>
  <si>
    <t>PREMISSAS ECONÔMICAS</t>
  </si>
  <si>
    <t>Ano</t>
  </si>
  <si>
    <t>Mês</t>
  </si>
  <si>
    <t>Inflação Projetada:</t>
  </si>
  <si>
    <t>Alíquota IR:</t>
  </si>
  <si>
    <t>Outras fontes de renda (Aluguéis, Dividendos, etc.):</t>
  </si>
  <si>
    <t>Minha idade é:</t>
  </si>
  <si>
    <t>Eu quero me aposentar aos:</t>
  </si>
  <si>
    <t>Renda desejada na aposentadoria:</t>
  </si>
  <si>
    <t>PREMISSAS PARA APOSENTADORIA</t>
  </si>
  <si>
    <t>Expectativa de vida:</t>
  </si>
  <si>
    <t>Eu preciso juntar um total de:</t>
  </si>
  <si>
    <t>Para isso, preciso investir todos os meses:</t>
  </si>
  <si>
    <t>Renda do INSS:</t>
  </si>
  <si>
    <t>Juro Real Bruto:</t>
  </si>
  <si>
    <t>Patrimônio necessário (descontando a inflação e IR):</t>
  </si>
  <si>
    <t>SEM CONSUMO DO PATRIMÔNIO</t>
  </si>
  <si>
    <t>COM CONSUMO DO PATRIMÔNIO</t>
  </si>
  <si>
    <t>Taxa Nominal Bruta:</t>
  </si>
  <si>
    <t>Taxa Nominal líquida:</t>
  </si>
  <si>
    <t>Valor do aporte real:</t>
  </si>
  <si>
    <t>Patrimônio real necessário:</t>
  </si>
  <si>
    <t>Total aportado:</t>
  </si>
  <si>
    <t>Lucro:</t>
  </si>
  <si>
    <t>IR (15%):</t>
  </si>
  <si>
    <t>Patrimônio necessário (descontando a inflação e o IR):</t>
  </si>
  <si>
    <t>Patrimônio líquido (IR 15%):</t>
  </si>
  <si>
    <t>Essa quantia, no futuro, vai ser equivalente a:</t>
  </si>
  <si>
    <t>Pra garantir o poder de compra, eu preciso aportar: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</si>
</sst>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#&quot; anos&quot;"/>
    <numFmt numFmtId="166" formatCode="0.00%&quot; a.a.&quot;"/>
    <numFmt numFmtId="167" formatCode="0.00%&quot; a.m.&quot;"/>
    <numFmt numFmtId="168" formatCode="0.00%&quot; a.m&quot;"/>
    <numFmt numFmtId="169" formatCode="0.00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9"/>
      <color rgb="FF381F40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b/>
      <i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AAF"/>
        <bgColor rgb="FF8EC1FF"/>
      </patternFill>
    </fill>
    <fill>
      <patternFill patternType="solid">
        <fgColor rgb="FF838AFF"/>
        <bgColor indexed="64"/>
      </patternFill>
    </fill>
    <fill>
      <patternFill patternType="solid">
        <fgColor rgb="FF8EC1FF"/>
        <bgColor indexed="64"/>
      </patternFill>
    </fill>
    <fill>
      <patternFill patternType="solid">
        <fgColor theme="0"/>
        <bgColor rgb="FF8EC1FF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3" borderId="0" xfId="0" applyFill="1"/>
    <xf numFmtId="165" fontId="2" fillId="3" borderId="0" xfId="2" applyNumberFormat="1" applyFont="1" applyFill="1" applyBorder="1" applyAlignment="1" applyProtection="1">
      <alignment horizontal="left" vertical="center"/>
    </xf>
    <xf numFmtId="165" fontId="3" fillId="3" borderId="0" xfId="2" applyNumberFormat="1" applyFont="1" applyFill="1" applyBorder="1" applyAlignment="1" applyProtection="1">
      <alignment horizontal="left" vertical="center"/>
      <protection locked="0"/>
    </xf>
    <xf numFmtId="165" fontId="3" fillId="3" borderId="0" xfId="2" applyNumberFormat="1" applyFont="1" applyFill="1" applyBorder="1" applyAlignment="1" applyProtection="1">
      <alignment horizontal="left" vertical="center"/>
    </xf>
    <xf numFmtId="164" fontId="3" fillId="3" borderId="0" xfId="1" applyNumberFormat="1" applyFont="1" applyFill="1" applyBorder="1" applyAlignment="1" applyProtection="1">
      <alignment horizontal="left" vertical="center"/>
      <protection locked="0"/>
    </xf>
    <xf numFmtId="0" fontId="5" fillId="7" borderId="0" xfId="0" applyFont="1" applyFill="1" applyAlignment="1">
      <alignment horizontal="center"/>
    </xf>
    <xf numFmtId="165" fontId="3" fillId="2" borderId="1" xfId="2" applyNumberFormat="1" applyFont="1" applyFill="1" applyBorder="1" applyAlignment="1" applyProtection="1">
      <alignment horizontal="left" vertical="center"/>
      <protection locked="0"/>
    </xf>
    <xf numFmtId="164" fontId="3" fillId="2" borderId="1" xfId="1" applyNumberFormat="1" applyFont="1" applyFill="1" applyBorder="1" applyAlignment="1" applyProtection="1">
      <alignment horizontal="left" vertical="center"/>
      <protection locked="0"/>
    </xf>
    <xf numFmtId="165" fontId="2" fillId="2" borderId="2" xfId="2" applyNumberFormat="1" applyFont="1" applyFill="1" applyBorder="1" applyAlignment="1" applyProtection="1">
      <alignment horizontal="left" vertical="center"/>
    </xf>
    <xf numFmtId="166" fontId="3" fillId="2" borderId="2" xfId="2" applyNumberFormat="1" applyFont="1" applyFill="1" applyBorder="1" applyAlignment="1" applyProtection="1">
      <alignment horizontal="left" vertical="center"/>
      <protection locked="0"/>
    </xf>
    <xf numFmtId="166" fontId="3" fillId="2" borderId="1" xfId="2" applyNumberFormat="1" applyFont="1" applyFill="1" applyBorder="1" applyAlignment="1" applyProtection="1">
      <alignment horizontal="left" vertical="center"/>
      <protection locked="0"/>
    </xf>
    <xf numFmtId="165" fontId="6" fillId="5" borderId="1" xfId="2" applyNumberFormat="1" applyFont="1" applyFill="1" applyBorder="1" applyAlignment="1" applyProtection="1">
      <alignment horizontal="left" vertical="center"/>
    </xf>
    <xf numFmtId="167" fontId="6" fillId="5" borderId="2" xfId="2" applyNumberFormat="1" applyFont="1" applyFill="1" applyBorder="1" applyAlignment="1" applyProtection="1">
      <alignment horizontal="center" vertical="center"/>
    </xf>
    <xf numFmtId="167" fontId="6" fillId="5" borderId="1" xfId="2" applyNumberFormat="1" applyFont="1" applyFill="1" applyBorder="1" applyAlignment="1" applyProtection="1">
      <alignment horizontal="center" vertical="center"/>
    </xf>
    <xf numFmtId="168" fontId="6" fillId="5" borderId="1" xfId="2" applyNumberFormat="1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44" fontId="3" fillId="2" borderId="1" xfId="1" applyFont="1" applyFill="1" applyBorder="1" applyAlignment="1" applyProtection="1">
      <alignment horizontal="left" vertical="center"/>
      <protection locked="0"/>
    </xf>
    <xf numFmtId="44" fontId="6" fillId="5" borderId="1" xfId="1" applyFont="1" applyFill="1" applyBorder="1" applyAlignment="1" applyProtection="1">
      <alignment horizontal="left" vertical="center"/>
      <protection locked="0"/>
    </xf>
    <xf numFmtId="0" fontId="4" fillId="6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3" borderId="0" xfId="0" applyNumberFormat="1" applyFill="1"/>
    <xf numFmtId="44" fontId="0" fillId="3" borderId="0" xfId="0" applyNumberFormat="1" applyFill="1"/>
    <xf numFmtId="165" fontId="2" fillId="2" borderId="2" xfId="2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Protection="1"/>
    <xf numFmtId="0" fontId="5" fillId="7" borderId="0" xfId="0" applyFont="1" applyFill="1" applyAlignment="1" applyProtection="1">
      <alignment horizontal="center"/>
    </xf>
    <xf numFmtId="166" fontId="3" fillId="2" borderId="1" xfId="2" applyNumberFormat="1" applyFont="1" applyFill="1" applyBorder="1" applyAlignment="1" applyProtection="1">
      <alignment horizontal="left" vertical="center"/>
    </xf>
    <xf numFmtId="169" fontId="0" fillId="3" borderId="0" xfId="0" applyNumberFormat="1" applyFill="1" applyProtection="1"/>
    <xf numFmtId="0" fontId="4" fillId="6" borderId="6" xfId="0" applyFont="1" applyFill="1" applyBorder="1" applyAlignment="1" applyProtection="1">
      <alignment horizontal="left" vertical="center"/>
    </xf>
    <xf numFmtId="0" fontId="4" fillId="6" borderId="7" xfId="0" applyFont="1" applyFill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left" vertical="center"/>
    </xf>
    <xf numFmtId="164" fontId="3" fillId="3" borderId="0" xfId="1" applyNumberFormat="1" applyFont="1" applyFill="1" applyBorder="1" applyAlignment="1" applyProtection="1">
      <alignment horizontal="left" vertical="center"/>
    </xf>
    <xf numFmtId="44" fontId="6" fillId="5" borderId="1" xfId="1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10" xfId="0" applyFont="1" applyFill="1" applyBorder="1" applyAlignment="1" applyProtection="1">
      <alignment vertical="center"/>
    </xf>
    <xf numFmtId="0" fontId="4" fillId="6" borderId="6" xfId="0" applyFont="1" applyFill="1" applyBorder="1" applyAlignment="1" applyProtection="1">
      <alignment horizontal="left" vertical="center"/>
    </xf>
    <xf numFmtId="0" fontId="4" fillId="6" borderId="7" xfId="0" applyFont="1" applyFill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center"/>
    </xf>
    <xf numFmtId="10" fontId="3" fillId="2" borderId="6" xfId="2" applyNumberFormat="1" applyFont="1" applyFill="1" applyBorder="1" applyAlignment="1" applyProtection="1">
      <alignment horizontal="center" vertical="center"/>
    </xf>
    <xf numFmtId="10" fontId="3" fillId="2" borderId="8" xfId="2" applyNumberFormat="1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3" fillId="2" borderId="6" xfId="2" applyNumberFormat="1" applyFont="1" applyFill="1" applyBorder="1" applyAlignment="1" applyProtection="1">
      <alignment horizontal="center" vertical="center"/>
      <protection locked="0"/>
    </xf>
    <xf numFmtId="10" fontId="3" fillId="2" borderId="8" xfId="2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838AFF"/>
      <color rgb="FF8E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0</xdr:row>
      <xdr:rowOff>7327</xdr:rowOff>
    </xdr:from>
    <xdr:to>
      <xdr:col>13</xdr:col>
      <xdr:colOff>105126</xdr:colOff>
      <xdr:row>2</xdr:row>
      <xdr:rowOff>324971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9C1CC3A7-3E9E-212A-DC45-EB2400E4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7327"/>
          <a:ext cx="8479405" cy="69864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ine Soares" id="{8FBB4E44-06F3-4D9E-8D0C-F2DF9FC3B22D}" userId="S::caroline.soares@chammasengenharia.com.br::b6405b8a-22a1-45de-815d-388bb7365b9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4-07-10T13:40:54.76" personId="{8FBB4E44-06F3-4D9E-8D0C-F2DF9FC3B22D}" id="{BF4D29A4-BD63-4166-8D00-24C9702D77BA}">
    <text>Saldo em aplicações financeiras (saldo em conta corrente, poupança, fundos de investimento, títulos públicos e privados, ações, etc.) e planos de previdência complementar (PGBL, VGBL, Planos fechados, etc.)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8" dT="2024-07-10T13:40:54.76" personId="{8FBB4E44-06F3-4D9E-8D0C-F2DF9FC3B22D}" id="{E20F34ED-459A-4F06-BCE7-56409DB76E76}">
    <text>Saldo em aplicações financeiras (saldo em conta corrente, poupança, fundos de investimento, títulos públicos e privados, ações, etc.) e planos de previdência complementar (PGBL, VGBL, Planos fechados, etc.)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tabSelected="1" topLeftCell="A4" zoomScale="115" zoomScaleNormal="115" workbookViewId="0">
      <selection activeCell="M17" sqref="M17"/>
    </sheetView>
  </sheetViews>
  <sheetFormatPr defaultColWidth="0" defaultRowHeight="13.8" zeroHeight="1"/>
  <cols>
    <col min="1" max="1" width="2.59765625" style="1" customWidth="1"/>
    <col min="2" max="6" width="9.09765625" style="1" customWidth="1"/>
    <col min="7" max="7" width="15.69921875" style="1" customWidth="1"/>
    <col min="8" max="8" width="2.8984375" style="1" customWidth="1"/>
    <col min="9" max="10" width="9.09765625" style="1" customWidth="1"/>
    <col min="11" max="11" width="10.8984375" style="1" customWidth="1"/>
    <col min="12" max="12" width="14.3984375" style="1" customWidth="1"/>
    <col min="13" max="13" width="15.69921875" style="1" customWidth="1"/>
    <col min="14" max="14" width="4.69921875" style="1" customWidth="1"/>
    <col min="15" max="15" width="0.296875" style="1" customWidth="1"/>
    <col min="16" max="16" width="9.09765625" style="1" hidden="1" customWidth="1"/>
    <col min="17" max="17" width="16.69921875" style="1" hidden="1" customWidth="1"/>
    <col min="18" max="16384" width="9.09765625" style="1" hidden="1"/>
  </cols>
  <sheetData>
    <row r="1" spans="1:17" ht="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7" ht="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7" ht="35.25" customHeight="1" thickBo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7" ht="14.4" thickBot="1">
      <c r="A4" s="28"/>
      <c r="B4" s="44" t="s">
        <v>11</v>
      </c>
      <c r="C4" s="45"/>
      <c r="D4" s="45"/>
      <c r="E4" s="45"/>
      <c r="F4" s="45"/>
      <c r="G4" s="47"/>
      <c r="H4" s="29"/>
      <c r="I4" s="44" t="s">
        <v>2</v>
      </c>
      <c r="J4" s="45"/>
      <c r="K4" s="45" t="s">
        <v>3</v>
      </c>
      <c r="L4" s="47" t="s">
        <v>4</v>
      </c>
      <c r="M4" s="28"/>
      <c r="N4" s="28"/>
    </row>
    <row r="5" spans="1:17">
      <c r="A5" s="28"/>
      <c r="B5" s="43" t="s">
        <v>8</v>
      </c>
      <c r="C5" s="43"/>
      <c r="D5" s="43"/>
      <c r="E5" s="43"/>
      <c r="F5" s="43"/>
      <c r="G5" s="27">
        <v>29</v>
      </c>
      <c r="H5" s="2"/>
      <c r="I5" s="43" t="s">
        <v>5</v>
      </c>
      <c r="J5" s="43"/>
      <c r="K5" s="10">
        <v>0.06</v>
      </c>
      <c r="L5" s="13">
        <f>(1+K5)^(1/12)-1</f>
        <v>4.8675505653430484E-3</v>
      </c>
      <c r="M5" s="28"/>
      <c r="N5" s="28"/>
      <c r="Q5" s="25">
        <f>K6-(K6*K10)</f>
        <v>0.1</v>
      </c>
    </row>
    <row r="6" spans="1:17" ht="15">
      <c r="A6" s="28"/>
      <c r="B6" s="46" t="s">
        <v>9</v>
      </c>
      <c r="C6" s="46"/>
      <c r="D6" s="46"/>
      <c r="E6" s="46"/>
      <c r="F6" s="46"/>
      <c r="G6" s="7">
        <v>60</v>
      </c>
      <c r="H6" s="4"/>
      <c r="I6" s="46" t="s">
        <v>20</v>
      </c>
      <c r="J6" s="46"/>
      <c r="K6" s="11">
        <v>0.1</v>
      </c>
      <c r="L6" s="14">
        <v>8.0000000000000002E-3</v>
      </c>
      <c r="M6" s="31"/>
      <c r="N6" s="28"/>
    </row>
    <row r="7" spans="1:17">
      <c r="A7" s="28"/>
      <c r="B7" s="46" t="s">
        <v>12</v>
      </c>
      <c r="C7" s="46"/>
      <c r="D7" s="46"/>
      <c r="E7" s="46"/>
      <c r="F7" s="46"/>
      <c r="G7" s="7">
        <v>90</v>
      </c>
      <c r="H7" s="4"/>
      <c r="I7" s="40" t="s">
        <v>6</v>
      </c>
      <c r="J7" s="42"/>
      <c r="K7" s="48">
        <v>0.15</v>
      </c>
      <c r="L7" s="49"/>
      <c r="M7" s="28"/>
      <c r="N7" s="28"/>
    </row>
    <row r="8" spans="1:17">
      <c r="A8" s="28"/>
      <c r="B8" s="46" t="s">
        <v>1</v>
      </c>
      <c r="C8" s="46"/>
      <c r="D8" s="46"/>
      <c r="E8" s="46"/>
      <c r="F8" s="46"/>
      <c r="G8" s="19">
        <v>0</v>
      </c>
      <c r="H8" s="4"/>
      <c r="I8" s="46" t="s">
        <v>16</v>
      </c>
      <c r="J8" s="42"/>
      <c r="K8" s="30">
        <f>((1+K6)/(1+K5))-1</f>
        <v>3.7735849056603765E-2</v>
      </c>
      <c r="L8" s="15">
        <f>(1+K8)^(1/12)-1</f>
        <v>3.0915416283598951E-3</v>
      </c>
      <c r="M8" s="28"/>
      <c r="N8" s="28"/>
    </row>
    <row r="9" spans="1:17">
      <c r="A9" s="28"/>
      <c r="B9" s="32" t="s">
        <v>0</v>
      </c>
      <c r="C9" s="33"/>
      <c r="D9" s="33"/>
      <c r="E9" s="33"/>
      <c r="F9" s="34"/>
      <c r="G9" s="12">
        <f>+G6-G5</f>
        <v>31</v>
      </c>
      <c r="H9" s="35"/>
      <c r="I9" s="28"/>
      <c r="J9" s="28"/>
      <c r="K9" s="28"/>
      <c r="L9" s="28"/>
      <c r="M9" s="28"/>
      <c r="N9" s="28"/>
    </row>
    <row r="10" spans="1:17" ht="15">
      <c r="A10" s="28"/>
      <c r="B10" s="32" t="s">
        <v>10</v>
      </c>
      <c r="C10" s="33"/>
      <c r="D10" s="33"/>
      <c r="E10" s="33"/>
      <c r="F10" s="34"/>
      <c r="G10" s="8">
        <v>10000</v>
      </c>
      <c r="H10" s="28"/>
      <c r="I10" s="28"/>
      <c r="J10" s="28"/>
      <c r="K10" s="28"/>
      <c r="L10" s="28"/>
      <c r="M10" s="28"/>
      <c r="N10" s="28"/>
    </row>
    <row r="11" spans="1:17" ht="15">
      <c r="A11" s="28"/>
      <c r="B11" s="32" t="s">
        <v>15</v>
      </c>
      <c r="C11" s="33"/>
      <c r="D11" s="33"/>
      <c r="E11" s="33"/>
      <c r="F11" s="34"/>
      <c r="G11" s="8">
        <v>1412</v>
      </c>
      <c r="H11" s="4"/>
      <c r="I11" s="28"/>
      <c r="J11" s="28"/>
      <c r="K11" s="28"/>
      <c r="L11" s="28"/>
      <c r="M11" s="28"/>
      <c r="N11" s="28"/>
    </row>
    <row r="12" spans="1:17">
      <c r="A12" s="28"/>
      <c r="B12" s="40" t="s">
        <v>7</v>
      </c>
      <c r="C12" s="41"/>
      <c r="D12" s="41"/>
      <c r="E12" s="41"/>
      <c r="F12" s="42"/>
      <c r="G12" s="8">
        <v>0</v>
      </c>
      <c r="H12" s="4"/>
      <c r="I12" s="28"/>
      <c r="J12" s="28"/>
      <c r="K12" s="28"/>
      <c r="L12" s="28"/>
      <c r="M12" s="28"/>
      <c r="N12" s="28"/>
    </row>
    <row r="13" spans="1:17" ht="15.75" thickBot="1">
      <c r="A13" s="28"/>
      <c r="B13" s="28"/>
      <c r="C13" s="28"/>
      <c r="D13" s="28"/>
      <c r="E13" s="28"/>
      <c r="F13" s="28"/>
      <c r="G13" s="28"/>
      <c r="H13" s="4"/>
      <c r="I13" s="28"/>
      <c r="J13" s="28"/>
      <c r="K13" s="28"/>
      <c r="L13" s="28"/>
      <c r="M13" s="28"/>
      <c r="N13" s="28"/>
    </row>
    <row r="14" spans="1:17" ht="14.4" thickBot="1">
      <c r="A14" s="28"/>
      <c r="B14" s="44" t="s">
        <v>18</v>
      </c>
      <c r="C14" s="45"/>
      <c r="D14" s="45"/>
      <c r="E14" s="45"/>
      <c r="F14" s="45"/>
      <c r="G14" s="47"/>
      <c r="H14" s="28"/>
      <c r="I14" s="44" t="s">
        <v>19</v>
      </c>
      <c r="J14" s="45"/>
      <c r="K14" s="45"/>
      <c r="L14" s="45"/>
      <c r="M14" s="45"/>
      <c r="N14" s="28"/>
    </row>
    <row r="15" spans="1:17" ht="15">
      <c r="A15" s="28"/>
      <c r="B15" s="43" t="s">
        <v>13</v>
      </c>
      <c r="C15" s="43"/>
      <c r="D15" s="43"/>
      <c r="E15" s="43"/>
      <c r="F15" s="43"/>
      <c r="G15" s="36">
        <f>IF((G10-G11-G12)/$L$6&gt;0,(G10-G11-G12)/$L$6,0)</f>
        <v>1073500</v>
      </c>
      <c r="H15" s="28"/>
      <c r="I15" s="37" t="s">
        <v>13</v>
      </c>
      <c r="J15" s="37"/>
      <c r="K15" s="38"/>
      <c r="L15" s="39"/>
      <c r="M15" s="36">
        <f>IF(-PV($L$6,(G7-G6)*12,G10-G11-G12,0)&gt;0,-PV($L$6,(G7-G6)*12,G10-G11-G12,0),0)</f>
        <v>1012544.8380668515</v>
      </c>
      <c r="N15" s="28"/>
    </row>
    <row r="16" spans="1:17" ht="15">
      <c r="A16" s="28"/>
      <c r="B16" s="43" t="s">
        <v>14</v>
      </c>
      <c r="C16" s="43"/>
      <c r="D16" s="43"/>
      <c r="E16" s="43"/>
      <c r="F16" s="43"/>
      <c r="G16" s="36">
        <f>IF(G15=0,0,-PMT(L6,G9*12,-G8,G15,0))</f>
        <v>467.28765313373691</v>
      </c>
      <c r="H16" s="28"/>
      <c r="I16" s="37" t="s">
        <v>14</v>
      </c>
      <c r="J16" s="37"/>
      <c r="K16" s="37"/>
      <c r="L16" s="37"/>
      <c r="M16" s="36">
        <f>IF(M15=0,0,-PMT(L6,G9*12,-G8,M15,0))</f>
        <v>440.75426276007295</v>
      </c>
      <c r="N16" s="28"/>
    </row>
    <row r="17" spans="1:17" ht="15">
      <c r="A17" s="28"/>
      <c r="B17" s="43" t="s">
        <v>29</v>
      </c>
      <c r="C17" s="43"/>
      <c r="D17" s="43"/>
      <c r="E17" s="43"/>
      <c r="F17" s="43"/>
      <c r="G17" s="36">
        <f>IF((G10-G11-G12)/$L$8&gt;0,(G10-G11-G12)/$L$8,0)</f>
        <v>2777902.105932842</v>
      </c>
      <c r="H17" s="28"/>
      <c r="I17" s="37" t="s">
        <v>29</v>
      </c>
      <c r="J17" s="37"/>
      <c r="K17" s="37"/>
      <c r="L17" s="37"/>
      <c r="M17" s="36">
        <f>IF(-PV($L$8,(G7-G6)*12,G10-G11-G12,0)&gt;0,-PV($L$8,(G7-G6)*12,G10-G11-G12,0),0)</f>
        <v>1863552.3775704957</v>
      </c>
      <c r="N17" s="28"/>
    </row>
    <row r="18" spans="1:17">
      <c r="A18" s="28"/>
      <c r="B18" s="43" t="s">
        <v>28</v>
      </c>
      <c r="C18" s="43"/>
      <c r="D18" s="43"/>
      <c r="E18" s="43"/>
      <c r="F18" s="43"/>
      <c r="G18" s="36">
        <f>'Cálculo do IR'!G17</f>
        <v>2428690.3140755077</v>
      </c>
      <c r="H18" s="28"/>
      <c r="I18" s="40" t="s">
        <v>28</v>
      </c>
      <c r="J18" s="41"/>
      <c r="K18" s="41"/>
      <c r="L18" s="42"/>
      <c r="M18" s="36">
        <f>'Cálculo do IR'!M17</f>
        <v>1629284.0555869702</v>
      </c>
      <c r="N18" s="28"/>
      <c r="Q18" s="26"/>
    </row>
    <row r="19" spans="1:17" ht="15">
      <c r="A19" s="28"/>
      <c r="B19" s="43" t="s">
        <v>30</v>
      </c>
      <c r="C19" s="43"/>
      <c r="D19" s="43"/>
      <c r="E19" s="43"/>
      <c r="F19" s="43"/>
      <c r="G19" s="36">
        <f>IF(G17=0,0,-PMT(L6,G9*12,-G8,G17,0))</f>
        <v>1209.2029396521859</v>
      </c>
      <c r="H19" s="28"/>
      <c r="I19" s="40" t="s">
        <v>30</v>
      </c>
      <c r="J19" s="41"/>
      <c r="K19" s="41"/>
      <c r="L19" s="42"/>
      <c r="M19" s="36">
        <f>IF(M17=0,0,-PMT($L$6,$G$9*12,-$G$8,M17,0))</f>
        <v>811.19237727686209</v>
      </c>
      <c r="N19" s="28"/>
    </row>
    <row r="20" spans="1:17" ht="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5" hidden="1">
      <c r="Q21" s="26"/>
    </row>
  </sheetData>
  <sheetProtection selectLockedCells="1"/>
  <protectedRanges>
    <protectedRange sqref="G8 H9 G5:H7" name="PROJEÇÕES APOSENTADORIA_2"/>
    <protectedRange sqref="K7" name="PROJEÇÕES APOSENTADORIA_2_1"/>
  </protectedRanges>
  <mergeCells count="21">
    <mergeCell ref="B5:F5"/>
    <mergeCell ref="B6:F6"/>
    <mergeCell ref="B8:F8"/>
    <mergeCell ref="B4:G4"/>
    <mergeCell ref="I4:L4"/>
    <mergeCell ref="I5:J5"/>
    <mergeCell ref="I6:J6"/>
    <mergeCell ref="I7:J7"/>
    <mergeCell ref="K7:L7"/>
    <mergeCell ref="I19:L19"/>
    <mergeCell ref="B18:F18"/>
    <mergeCell ref="I18:L18"/>
    <mergeCell ref="I14:M14"/>
    <mergeCell ref="B7:F7"/>
    <mergeCell ref="B15:F15"/>
    <mergeCell ref="B16:F16"/>
    <mergeCell ref="B12:F12"/>
    <mergeCell ref="B14:G14"/>
    <mergeCell ref="B17:F17"/>
    <mergeCell ref="B19:F19"/>
    <mergeCell ref="I8:J8"/>
  </mergeCells>
  <pageMargins left="0.511811024" right="0.511811024" top="0.78740157499999996" bottom="0.78740157499999996" header="0.31496062000000002" footer="0.31496062000000002"/>
  <ignoredErrors>
    <ignoredError sqref="M16:M17 G15:G18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opLeftCell="A14" zoomScale="130" zoomScaleNormal="130" workbookViewId="0">
      <selection activeCell="L18" sqref="L18"/>
    </sheetView>
  </sheetViews>
  <sheetFormatPr defaultColWidth="0" defaultRowHeight="15" customHeight="1" zeroHeight="1"/>
  <cols>
    <col min="1" max="1" width="2.59765625" style="1" customWidth="1"/>
    <col min="2" max="6" width="9.09765625" style="1" customWidth="1"/>
    <col min="7" max="7" width="15.69921875" style="1" customWidth="1"/>
    <col min="8" max="8" width="2.8984375" style="1" customWidth="1"/>
    <col min="9" max="10" width="9.09765625" style="1" customWidth="1"/>
    <col min="11" max="11" width="10.8984375" style="1" customWidth="1"/>
    <col min="12" max="12" width="14.59765625" style="1" customWidth="1"/>
    <col min="13" max="13" width="15.09765625" style="1" customWidth="1"/>
    <col min="14" max="14" width="4.69921875" style="1" hidden="1" customWidth="1"/>
    <col min="15" max="15" width="0.296875" style="1" hidden="1" customWidth="1"/>
    <col min="16" max="16" width="9.09765625" style="1" hidden="1" customWidth="1"/>
    <col min="17" max="17" width="16.69921875" style="1" hidden="1" customWidth="1"/>
    <col min="18" max="16384" width="9.09765625" style="1" hidden="1"/>
  </cols>
  <sheetData>
    <row r="1" spans="2:17" hidden="1"/>
    <row r="2" spans="2:17" hidden="1"/>
    <row r="3" spans="2:17" ht="35.25" hidden="1" customHeight="1" thickBot="1"/>
    <row r="4" spans="2:17" ht="15.75" hidden="1" thickBot="1">
      <c r="B4" s="54" t="s">
        <v>11</v>
      </c>
      <c r="C4" s="55"/>
      <c r="D4" s="55"/>
      <c r="E4" s="55"/>
      <c r="F4" s="55"/>
      <c r="G4" s="56"/>
      <c r="H4" s="6"/>
      <c r="I4" s="22" t="s">
        <v>2</v>
      </c>
      <c r="J4" s="23"/>
      <c r="K4" s="23" t="s">
        <v>3</v>
      </c>
      <c r="L4" s="24" t="s">
        <v>4</v>
      </c>
    </row>
    <row r="5" spans="2:17" hidden="1">
      <c r="B5" s="59" t="s">
        <v>8</v>
      </c>
      <c r="C5" s="60"/>
      <c r="D5" s="60"/>
      <c r="E5" s="60"/>
      <c r="F5" s="61"/>
      <c r="G5" s="9">
        <v>29</v>
      </c>
      <c r="H5" s="2"/>
      <c r="I5" s="59" t="s">
        <v>5</v>
      </c>
      <c r="J5" s="61"/>
      <c r="K5" s="10">
        <v>0.06</v>
      </c>
      <c r="L5" s="13">
        <f>(1+K5)^(1/12)-1</f>
        <v>4.8675505653430484E-3</v>
      </c>
      <c r="Q5" s="25" t="e">
        <f>K6-(K6*#REF!)</f>
        <v>#REF!</v>
      </c>
    </row>
    <row r="6" spans="2:17" hidden="1">
      <c r="B6" s="51" t="s">
        <v>9</v>
      </c>
      <c r="C6" s="52"/>
      <c r="D6" s="52"/>
      <c r="E6" s="52"/>
      <c r="F6" s="53"/>
      <c r="G6" s="7">
        <v>60</v>
      </c>
      <c r="H6" s="3"/>
      <c r="I6" s="51" t="s">
        <v>20</v>
      </c>
      <c r="J6" s="53"/>
      <c r="K6" s="11">
        <v>0.1</v>
      </c>
      <c r="L6" s="14">
        <f>(1+K6)^(1/12)-1</f>
        <v>7.9741404289037643E-3</v>
      </c>
    </row>
    <row r="7" spans="2:17" hidden="1">
      <c r="B7" s="51" t="s">
        <v>12</v>
      </c>
      <c r="C7" s="52"/>
      <c r="D7" s="52"/>
      <c r="E7" s="52"/>
      <c r="F7" s="53"/>
      <c r="G7" s="7">
        <v>90</v>
      </c>
      <c r="H7" s="3"/>
      <c r="I7" s="51" t="s">
        <v>6</v>
      </c>
      <c r="J7" s="53"/>
      <c r="K7" s="57">
        <v>0.15</v>
      </c>
      <c r="L7" s="58"/>
    </row>
    <row r="8" spans="2:17" hidden="1">
      <c r="B8" s="51" t="s">
        <v>1</v>
      </c>
      <c r="C8" s="52"/>
      <c r="D8" s="52"/>
      <c r="E8" s="52"/>
      <c r="F8" s="53"/>
      <c r="G8" s="19">
        <v>0</v>
      </c>
      <c r="H8" s="4"/>
      <c r="I8" s="51" t="s">
        <v>21</v>
      </c>
      <c r="J8" s="53"/>
      <c r="K8" s="11">
        <f>K6-(K6*K7)</f>
        <v>8.5000000000000006E-2</v>
      </c>
      <c r="L8" s="14">
        <f>(1+K8)^(1/12)-1</f>
        <v>6.8214933659622723E-3</v>
      </c>
    </row>
    <row r="9" spans="2:17" ht="14.4" thickBot="1">
      <c r="B9" s="16" t="s">
        <v>0</v>
      </c>
      <c r="C9" s="17"/>
      <c r="D9" s="17"/>
      <c r="E9" s="17"/>
      <c r="F9" s="18"/>
      <c r="G9" s="12">
        <f>+G6-G5</f>
        <v>31</v>
      </c>
      <c r="H9" s="5"/>
    </row>
    <row r="10" spans="2:17" ht="15.75" thickBot="1"/>
    <row r="11" spans="2:17" ht="14.4" thickBot="1">
      <c r="B11" s="54" t="s">
        <v>18</v>
      </c>
      <c r="C11" s="55"/>
      <c r="D11" s="55"/>
      <c r="E11" s="55"/>
      <c r="F11" s="55"/>
      <c r="G11" s="56"/>
      <c r="I11" s="54" t="s">
        <v>19</v>
      </c>
      <c r="J11" s="55"/>
      <c r="K11" s="55"/>
      <c r="L11" s="55"/>
      <c r="M11" s="55"/>
    </row>
    <row r="12" spans="2:17" ht="13.8">
      <c r="B12" s="50" t="s">
        <v>23</v>
      </c>
      <c r="C12" s="50"/>
      <c r="D12" s="50"/>
      <c r="E12" s="50"/>
      <c r="F12" s="50"/>
      <c r="G12" s="20">
        <f>Projeções!G17</f>
        <v>2777902.105932842</v>
      </c>
      <c r="I12" s="21" t="s">
        <v>17</v>
      </c>
      <c r="J12" s="21"/>
      <c r="K12" s="21"/>
      <c r="L12" s="21"/>
      <c r="M12" s="20">
        <f>Projeções!M17</f>
        <v>1863552.3775704957</v>
      </c>
      <c r="Q12" s="26"/>
    </row>
    <row r="13" spans="2:17">
      <c r="B13" s="50" t="s">
        <v>22</v>
      </c>
      <c r="C13" s="50"/>
      <c r="D13" s="50"/>
      <c r="E13" s="50"/>
      <c r="F13" s="50"/>
      <c r="G13" s="20">
        <f>Projeções!G19</f>
        <v>1209.2029396521859</v>
      </c>
      <c r="I13" s="51" t="s">
        <v>22</v>
      </c>
      <c r="J13" s="52"/>
      <c r="K13" s="52"/>
      <c r="L13" s="53"/>
      <c r="M13" s="20">
        <f>Projeções!M19</f>
        <v>811.19237727686209</v>
      </c>
    </row>
    <row r="14" spans="2:17">
      <c r="B14" s="50" t="s">
        <v>24</v>
      </c>
      <c r="C14" s="50"/>
      <c r="D14" s="50"/>
      <c r="E14" s="50"/>
      <c r="F14" s="50"/>
      <c r="G14" s="20">
        <f>G13*G9*12</f>
        <v>449823.49355061317</v>
      </c>
      <c r="I14" s="51" t="s">
        <v>24</v>
      </c>
      <c r="J14" s="52"/>
      <c r="K14" s="52"/>
      <c r="L14" s="53"/>
      <c r="M14" s="20">
        <f>M13*G9*12</f>
        <v>301763.5643469927</v>
      </c>
      <c r="Q14" s="26"/>
    </row>
    <row r="15" spans="2:17">
      <c r="B15" s="51" t="s">
        <v>25</v>
      </c>
      <c r="C15" s="52"/>
      <c r="D15" s="52"/>
      <c r="E15" s="52"/>
      <c r="F15" s="53"/>
      <c r="G15" s="20">
        <f>G12-G14</f>
        <v>2328078.612382229</v>
      </c>
      <c r="I15" s="51" t="s">
        <v>25</v>
      </c>
      <c r="J15" s="52"/>
      <c r="K15" s="52"/>
      <c r="L15" s="53"/>
      <c r="M15" s="20">
        <f>M12-M14</f>
        <v>1561788.8132235031</v>
      </c>
    </row>
    <row r="16" spans="2:17">
      <c r="B16" s="50" t="s">
        <v>26</v>
      </c>
      <c r="C16" s="50"/>
      <c r="D16" s="50"/>
      <c r="E16" s="50"/>
      <c r="F16" s="50"/>
      <c r="G16" s="20">
        <f>G15*0.15</f>
        <v>349211.79185733432</v>
      </c>
      <c r="I16" s="51" t="s">
        <v>26</v>
      </c>
      <c r="J16" s="52"/>
      <c r="K16" s="52"/>
      <c r="L16" s="53"/>
      <c r="M16" s="20">
        <f>M15*0.15</f>
        <v>234268.32198352544</v>
      </c>
    </row>
    <row r="17" spans="2:13" ht="13.8">
      <c r="B17" s="50" t="s">
        <v>27</v>
      </c>
      <c r="C17" s="50"/>
      <c r="D17" s="50"/>
      <c r="E17" s="50"/>
      <c r="F17" s="50"/>
      <c r="G17" s="20">
        <f>G12-G16</f>
        <v>2428690.3140755077</v>
      </c>
      <c r="I17" s="21" t="s">
        <v>27</v>
      </c>
      <c r="J17" s="21"/>
      <c r="K17" s="21"/>
      <c r="L17" s="21"/>
      <c r="M17" s="20">
        <f>M12-M16</f>
        <v>1629284.0555869702</v>
      </c>
    </row>
    <row r="18" spans="2:13"/>
    <row r="19" spans="2:13" hidden="1"/>
    <row r="20" spans="2:13" hidden="1"/>
    <row r="21" spans="2:13" hidden="1"/>
    <row r="22" spans="2:13" hidden="1"/>
    <row r="23" spans="2:13" hidden="1"/>
    <row r="24" spans="2:13" hidden="1"/>
    <row r="25" spans="2:13" hidden="1"/>
    <row r="26" spans="2:13" hidden="1"/>
    <row r="27" spans="2:13" hidden="1"/>
    <row r="28" spans="2:13" hidden="1"/>
    <row r="29" spans="2:13" hidden="1"/>
    <row r="30" spans="2:13" hidden="1"/>
    <row r="31" spans="2:13" hidden="1"/>
    <row r="32" spans="2:13" hidden="1"/>
    <row r="33" hidden="1"/>
    <row r="34" hidden="1"/>
  </sheetData>
  <protectedRanges>
    <protectedRange sqref="G8 G5:H7 H9" name="PROJEÇÕES APOSENTADORIA_2"/>
    <protectedRange sqref="K7" name="PROJEÇÕES APOSENTADORIA_2_1"/>
  </protectedRanges>
  <mergeCells count="22">
    <mergeCell ref="B4:G4"/>
    <mergeCell ref="B5:F5"/>
    <mergeCell ref="I5:J5"/>
    <mergeCell ref="B6:F6"/>
    <mergeCell ref="I6:J6"/>
    <mergeCell ref="B11:G11"/>
    <mergeCell ref="I11:M11"/>
    <mergeCell ref="B12:F12"/>
    <mergeCell ref="B7:F7"/>
    <mergeCell ref="I7:J7"/>
    <mergeCell ref="K7:L7"/>
    <mergeCell ref="B8:F8"/>
    <mergeCell ref="I8:J8"/>
    <mergeCell ref="B17:F17"/>
    <mergeCell ref="I14:L14"/>
    <mergeCell ref="I15:L15"/>
    <mergeCell ref="I16:L16"/>
    <mergeCell ref="B13:F13"/>
    <mergeCell ref="I13:L13"/>
    <mergeCell ref="B14:F14"/>
    <mergeCell ref="B15:F15"/>
    <mergeCell ref="B16:F16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Projeções</vt:lpstr>
      <vt:lpstr>Cálculo do 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Soares</dc:creator>
  <cp:lastModifiedBy>Casal10</cp:lastModifiedBy>
  <dcterms:created xsi:type="dcterms:W3CDTF">2024-07-10T13:28:44Z</dcterms:created>
  <dcterms:modified xsi:type="dcterms:W3CDTF">2024-08-07T00:35:29Z</dcterms:modified>
</cp:coreProperties>
</file>