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4 -Dimensionamento de Tomadas (ADM)\Aula 40\"/>
    </mc:Choice>
  </mc:AlternateContent>
  <bookViews>
    <workbookView xWindow="0" yWindow="0" windowWidth="11895" windowHeight="5595" tabRatio="597" activeTab="4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</sheets>
  <definedNames>
    <definedName name="_xlnm._FilterDatabase" localSheetId="4" hidden="1">'QD-1'!$A$2:$AW$69</definedName>
    <definedName name="_xlnm._FilterDatabase" localSheetId="5" hidden="1">'QD-2'!$A$2:$AW$69</definedName>
    <definedName name="_xlnm._FilterDatabase" localSheetId="6" hidden="1">'QD-3'!$A$2:$AW$69</definedName>
  </definedNames>
  <calcPr calcId="162913" concurrentCalc="0"/>
</workbook>
</file>

<file path=xl/calcChain.xml><?xml version="1.0" encoding="utf-8"?>
<calcChain xmlns="http://schemas.openxmlformats.org/spreadsheetml/2006/main">
  <c r="AU9" i="232" l="1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N20" i="235"/>
  <c r="AM20" i="235"/>
  <c r="AL20" i="235"/>
  <c r="AF20" i="235"/>
  <c r="AE20" i="235"/>
  <c r="AD20" i="235"/>
  <c r="Z20" i="235"/>
  <c r="W20" i="235"/>
  <c r="S20" i="235"/>
  <c r="P20" i="235"/>
  <c r="O20" i="235"/>
  <c r="AT19" i="235"/>
  <c r="AR19" i="235"/>
  <c r="AN19" i="235"/>
  <c r="AM19" i="235"/>
  <c r="AL19" i="235"/>
  <c r="AF19" i="235"/>
  <c r="AE19" i="235"/>
  <c r="AD19" i="235"/>
  <c r="Z19" i="235"/>
  <c r="W19" i="235"/>
  <c r="S19" i="235"/>
  <c r="P19" i="235"/>
  <c r="O19" i="235"/>
  <c r="AT18" i="235"/>
  <c r="AR18" i="235"/>
  <c r="AN18" i="235"/>
  <c r="AM18" i="235"/>
  <c r="AL18" i="235"/>
  <c r="AF18" i="235"/>
  <c r="AE18" i="235"/>
  <c r="AD18" i="235"/>
  <c r="Z18" i="235"/>
  <c r="W18" i="235"/>
  <c r="S18" i="235"/>
  <c r="P18" i="235"/>
  <c r="O18" i="235"/>
  <c r="AT17" i="235"/>
  <c r="AR17" i="235"/>
  <c r="AN17" i="235"/>
  <c r="AM17" i="235"/>
  <c r="AL17" i="235"/>
  <c r="AF17" i="235"/>
  <c r="AE17" i="235"/>
  <c r="AD17" i="235"/>
  <c r="Z17" i="235"/>
  <c r="W17" i="235"/>
  <c r="S17" i="235"/>
  <c r="P17" i="235"/>
  <c r="O17" i="235"/>
  <c r="AT16" i="235"/>
  <c r="AR16" i="235"/>
  <c r="AN16" i="235"/>
  <c r="AM16" i="235"/>
  <c r="AL16" i="235"/>
  <c r="AF16" i="235"/>
  <c r="AE16" i="235"/>
  <c r="AD16" i="235"/>
  <c r="Z16" i="235"/>
  <c r="W16" i="235"/>
  <c r="S16" i="235"/>
  <c r="P16" i="235"/>
  <c r="O16" i="235"/>
  <c r="AT15" i="235"/>
  <c r="AR15" i="235"/>
  <c r="AN15" i="235"/>
  <c r="AM15" i="235"/>
  <c r="AL15" i="235"/>
  <c r="AF15" i="235"/>
  <c r="AE15" i="235"/>
  <c r="AD15" i="235"/>
  <c r="Z15" i="235"/>
  <c r="W15" i="235"/>
  <c r="S15" i="235"/>
  <c r="P15" i="235"/>
  <c r="O15" i="235"/>
  <c r="AT14" i="235"/>
  <c r="AN14" i="235"/>
  <c r="AM14" i="235"/>
  <c r="AL14" i="235"/>
  <c r="AF14" i="235"/>
  <c r="AE14" i="235"/>
  <c r="AD14" i="235"/>
  <c r="Z14" i="235"/>
  <c r="W14" i="235"/>
  <c r="S14" i="235"/>
  <c r="P14" i="235"/>
  <c r="O14" i="235"/>
  <c r="AT13" i="235"/>
  <c r="AR13" i="235"/>
  <c r="AN13" i="235"/>
  <c r="AM13" i="235"/>
  <c r="AL13" i="235"/>
  <c r="AF13" i="235"/>
  <c r="AE13" i="235"/>
  <c r="AD13" i="235"/>
  <c r="Z13" i="235"/>
  <c r="W13" i="235"/>
  <c r="S13" i="235"/>
  <c r="P13" i="235"/>
  <c r="O13" i="235"/>
  <c r="AT12" i="235"/>
  <c r="AR12" i="235"/>
  <c r="AN12" i="235"/>
  <c r="AM12" i="235"/>
  <c r="AL12" i="235"/>
  <c r="AF12" i="235"/>
  <c r="AE12" i="235"/>
  <c r="AD12" i="235"/>
  <c r="Z12" i="235"/>
  <c r="W12" i="235"/>
  <c r="S12" i="235"/>
  <c r="P12" i="235"/>
  <c r="O12" i="235"/>
  <c r="AT11" i="235"/>
  <c r="AR11" i="235"/>
  <c r="AN11" i="235"/>
  <c r="AM11" i="235"/>
  <c r="AL11" i="235"/>
  <c r="AF11" i="235"/>
  <c r="AE11" i="235"/>
  <c r="AD11" i="235"/>
  <c r="Z11" i="235"/>
  <c r="W11" i="235"/>
  <c r="S11" i="235"/>
  <c r="P11" i="235"/>
  <c r="O11" i="235"/>
  <c r="AT10" i="235"/>
  <c r="AR10" i="235"/>
  <c r="AN10" i="235"/>
  <c r="AM10" i="235"/>
  <c r="AL10" i="235"/>
  <c r="AF10" i="235"/>
  <c r="AE10" i="235"/>
  <c r="AD10" i="235"/>
  <c r="Z10" i="235"/>
  <c r="W10" i="235"/>
  <c r="S10" i="235"/>
  <c r="P10" i="235"/>
  <c r="O10" i="235"/>
  <c r="AT9" i="235"/>
  <c r="AR9" i="235"/>
  <c r="AL9" i="235"/>
  <c r="AN9" i="235"/>
  <c r="AM9" i="235"/>
  <c r="AD9" i="235"/>
  <c r="AE9" i="235"/>
  <c r="AF9" i="235"/>
  <c r="Z9" i="235"/>
  <c r="S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L9" i="234"/>
  <c r="I10" i="234"/>
  <c r="L10" i="234"/>
  <c r="I11" i="234"/>
  <c r="L11" i="234"/>
  <c r="I12" i="234"/>
  <c r="L12" i="234"/>
  <c r="I13" i="234"/>
  <c r="L13" i="234"/>
  <c r="I14" i="234"/>
  <c r="I15" i="234"/>
  <c r="L14" i="234"/>
  <c r="I16" i="234"/>
  <c r="I17" i="234"/>
  <c r="L15" i="234"/>
  <c r="I18" i="234"/>
  <c r="L16" i="234"/>
  <c r="I19" i="234"/>
  <c r="L17" i="234"/>
  <c r="I20" i="234"/>
  <c r="L18" i="234"/>
  <c r="I21" i="234"/>
  <c r="L19" i="234"/>
  <c r="I22" i="234"/>
  <c r="L20" i="234"/>
  <c r="L21" i="234"/>
  <c r="L22" i="234"/>
  <c r="L23" i="234"/>
  <c r="L24" i="234"/>
  <c r="L25" i="234"/>
  <c r="L26" i="234"/>
  <c r="I27" i="234"/>
  <c r="L27" i="234"/>
  <c r="L28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29" i="234"/>
  <c r="J29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N32" i="234"/>
  <c r="AM32" i="234"/>
  <c r="AL32" i="234"/>
  <c r="AF32" i="234"/>
  <c r="AE32" i="234"/>
  <c r="AD32" i="234"/>
  <c r="Z32" i="234"/>
  <c r="W32" i="234"/>
  <c r="S32" i="234"/>
  <c r="P32" i="234"/>
  <c r="O32" i="234"/>
  <c r="AT31" i="234"/>
  <c r="AR31" i="234"/>
  <c r="AN31" i="234"/>
  <c r="AM31" i="234"/>
  <c r="AL31" i="234"/>
  <c r="AF31" i="234"/>
  <c r="AE31" i="234"/>
  <c r="AD31" i="234"/>
  <c r="Z31" i="234"/>
  <c r="W31" i="234"/>
  <c r="S31" i="234"/>
  <c r="P31" i="234"/>
  <c r="O31" i="234"/>
  <c r="AT30" i="234"/>
  <c r="AR30" i="234"/>
  <c r="AN30" i="234"/>
  <c r="AM30" i="234"/>
  <c r="AL30" i="234"/>
  <c r="AF30" i="234"/>
  <c r="AE30" i="234"/>
  <c r="AD30" i="234"/>
  <c r="Z30" i="234"/>
  <c r="W30" i="234"/>
  <c r="S30" i="234"/>
  <c r="P30" i="234"/>
  <c r="O30" i="234"/>
  <c r="AT29" i="234"/>
  <c r="AR29" i="234"/>
  <c r="AN29" i="234"/>
  <c r="AM29" i="234"/>
  <c r="AL29" i="234"/>
  <c r="AF29" i="234"/>
  <c r="AE29" i="234"/>
  <c r="AD29" i="234"/>
  <c r="Z29" i="234"/>
  <c r="W29" i="234"/>
  <c r="S29" i="234"/>
  <c r="P29" i="234"/>
  <c r="O29" i="234"/>
  <c r="AT28" i="234"/>
  <c r="AR28" i="234"/>
  <c r="AN28" i="234"/>
  <c r="AM28" i="234"/>
  <c r="AL28" i="234"/>
  <c r="AF28" i="234"/>
  <c r="AE28" i="234"/>
  <c r="AD28" i="234"/>
  <c r="Z28" i="234"/>
  <c r="W28" i="234"/>
  <c r="S28" i="234"/>
  <c r="P28" i="234"/>
  <c r="O28" i="234"/>
  <c r="AT27" i="234"/>
  <c r="AR27" i="234"/>
  <c r="AN27" i="234"/>
  <c r="AM27" i="234"/>
  <c r="AL27" i="234"/>
  <c r="AF27" i="234"/>
  <c r="AE27" i="234"/>
  <c r="AD27" i="234"/>
  <c r="Z27" i="234"/>
  <c r="W27" i="234"/>
  <c r="S27" i="234"/>
  <c r="P27" i="234"/>
  <c r="O27" i="234"/>
  <c r="AT26" i="234"/>
  <c r="AR26" i="234"/>
  <c r="AN26" i="234"/>
  <c r="AM26" i="234"/>
  <c r="AL26" i="234"/>
  <c r="AF26" i="234"/>
  <c r="AE26" i="234"/>
  <c r="AD26" i="234"/>
  <c r="Z26" i="234"/>
  <c r="W26" i="234"/>
  <c r="S26" i="234"/>
  <c r="P26" i="234"/>
  <c r="O26" i="234"/>
  <c r="AT25" i="234"/>
  <c r="AR25" i="234"/>
  <c r="AN25" i="234"/>
  <c r="AM25" i="234"/>
  <c r="AL25" i="234"/>
  <c r="AF25" i="234"/>
  <c r="AE25" i="234"/>
  <c r="AD25" i="234"/>
  <c r="Z25" i="234"/>
  <c r="W25" i="234"/>
  <c r="S25" i="234"/>
  <c r="P25" i="234"/>
  <c r="O25" i="234"/>
  <c r="AT24" i="234"/>
  <c r="AR24" i="234"/>
  <c r="AN24" i="234"/>
  <c r="AM24" i="234"/>
  <c r="AL24" i="234"/>
  <c r="AF24" i="234"/>
  <c r="AE24" i="234"/>
  <c r="AD24" i="234"/>
  <c r="Z24" i="234"/>
  <c r="W24" i="234"/>
  <c r="S24" i="234"/>
  <c r="P24" i="234"/>
  <c r="O24" i="234"/>
  <c r="AT23" i="234"/>
  <c r="AR23" i="234"/>
  <c r="AN23" i="234"/>
  <c r="AM23" i="234"/>
  <c r="AL23" i="234"/>
  <c r="AF23" i="234"/>
  <c r="AE23" i="234"/>
  <c r="AD23" i="234"/>
  <c r="Z23" i="234"/>
  <c r="W23" i="234"/>
  <c r="S23" i="234"/>
  <c r="P23" i="234"/>
  <c r="O23" i="234"/>
  <c r="AT22" i="234"/>
  <c r="AR22" i="234"/>
  <c r="AN22" i="234"/>
  <c r="AM22" i="234"/>
  <c r="AL22" i="234"/>
  <c r="AF22" i="234"/>
  <c r="AE22" i="234"/>
  <c r="AD22" i="234"/>
  <c r="Z22" i="234"/>
  <c r="W22" i="234"/>
  <c r="S22" i="234"/>
  <c r="P22" i="234"/>
  <c r="O22" i="234"/>
  <c r="AT21" i="234"/>
  <c r="AR21" i="234"/>
  <c r="AN21" i="234"/>
  <c r="AM21" i="234"/>
  <c r="AL21" i="234"/>
  <c r="AF21" i="234"/>
  <c r="AE21" i="234"/>
  <c r="AD21" i="234"/>
  <c r="Z21" i="234"/>
  <c r="W21" i="234"/>
  <c r="S21" i="234"/>
  <c r="P21" i="234"/>
  <c r="O21" i="234"/>
  <c r="AT20" i="234"/>
  <c r="AR20" i="234"/>
  <c r="AN20" i="234"/>
  <c r="AM20" i="234"/>
  <c r="AL20" i="234"/>
  <c r="AF20" i="234"/>
  <c r="AE20" i="234"/>
  <c r="AD20" i="234"/>
  <c r="Z20" i="234"/>
  <c r="W20" i="234"/>
  <c r="S20" i="234"/>
  <c r="P20" i="234"/>
  <c r="O20" i="234"/>
  <c r="AT19" i="234"/>
  <c r="AR19" i="234"/>
  <c r="AN19" i="234"/>
  <c r="AM19" i="234"/>
  <c r="AL19" i="234"/>
  <c r="AF19" i="234"/>
  <c r="AE19" i="234"/>
  <c r="AD19" i="234"/>
  <c r="Z19" i="234"/>
  <c r="W19" i="234"/>
  <c r="S19" i="234"/>
  <c r="P19" i="234"/>
  <c r="O19" i="234"/>
  <c r="AT18" i="234"/>
  <c r="AR18" i="234"/>
  <c r="AN18" i="234"/>
  <c r="AM18" i="234"/>
  <c r="AL18" i="234"/>
  <c r="AF18" i="234"/>
  <c r="AE18" i="234"/>
  <c r="AD18" i="234"/>
  <c r="Z18" i="234"/>
  <c r="W18" i="234"/>
  <c r="S18" i="234"/>
  <c r="P18" i="234"/>
  <c r="O18" i="234"/>
  <c r="AT17" i="234"/>
  <c r="AR17" i="234"/>
  <c r="AN17" i="234"/>
  <c r="AM17" i="234"/>
  <c r="AL17" i="234"/>
  <c r="AF17" i="234"/>
  <c r="AE17" i="234"/>
  <c r="AD17" i="234"/>
  <c r="Z17" i="234"/>
  <c r="W17" i="234"/>
  <c r="S17" i="234"/>
  <c r="P17" i="234"/>
  <c r="O17" i="234"/>
  <c r="AT16" i="234"/>
  <c r="AR16" i="234"/>
  <c r="AN16" i="234"/>
  <c r="AM16" i="234"/>
  <c r="AL16" i="234"/>
  <c r="AF16" i="234"/>
  <c r="AE16" i="234"/>
  <c r="AD16" i="234"/>
  <c r="Z16" i="234"/>
  <c r="W16" i="234"/>
  <c r="S16" i="234"/>
  <c r="P16" i="234"/>
  <c r="O16" i="234"/>
  <c r="AT15" i="234"/>
  <c r="AR15" i="234"/>
  <c r="AN15" i="234"/>
  <c r="AM15" i="234"/>
  <c r="AL15" i="234"/>
  <c r="AF15" i="234"/>
  <c r="AE15" i="234"/>
  <c r="AD15" i="234"/>
  <c r="Z15" i="234"/>
  <c r="W15" i="234"/>
  <c r="S15" i="234"/>
  <c r="P15" i="234"/>
  <c r="O15" i="234"/>
  <c r="AT14" i="234"/>
  <c r="AN14" i="234"/>
  <c r="AM14" i="234"/>
  <c r="AL14" i="234"/>
  <c r="AF14" i="234"/>
  <c r="AE14" i="234"/>
  <c r="AD14" i="234"/>
  <c r="Z14" i="234"/>
  <c r="W14" i="234"/>
  <c r="S14" i="234"/>
  <c r="P14" i="234"/>
  <c r="O14" i="234"/>
  <c r="AT13" i="234"/>
  <c r="AR13" i="234"/>
  <c r="AN13" i="234"/>
  <c r="AM13" i="234"/>
  <c r="AL13" i="234"/>
  <c r="AF13" i="234"/>
  <c r="AE13" i="234"/>
  <c r="AD13" i="234"/>
  <c r="Z13" i="234"/>
  <c r="W13" i="234"/>
  <c r="S13" i="234"/>
  <c r="P13" i="234"/>
  <c r="O13" i="234"/>
  <c r="AT12" i="234"/>
  <c r="AR12" i="234"/>
  <c r="AN12" i="234"/>
  <c r="AM12" i="234"/>
  <c r="AL12" i="234"/>
  <c r="AF12" i="234"/>
  <c r="AE12" i="234"/>
  <c r="AD12" i="234"/>
  <c r="Z12" i="234"/>
  <c r="W12" i="234"/>
  <c r="S12" i="234"/>
  <c r="P12" i="234"/>
  <c r="O12" i="234"/>
  <c r="AT11" i="234"/>
  <c r="AR11" i="234"/>
  <c r="AN11" i="234"/>
  <c r="AM11" i="234"/>
  <c r="AL11" i="234"/>
  <c r="AF11" i="234"/>
  <c r="AE11" i="234"/>
  <c r="AD11" i="234"/>
  <c r="Z11" i="234"/>
  <c r="W11" i="234"/>
  <c r="S11" i="234"/>
  <c r="P11" i="234"/>
  <c r="O11" i="234"/>
  <c r="AT10" i="234"/>
  <c r="AR10" i="234"/>
  <c r="AN10" i="234"/>
  <c r="AM10" i="234"/>
  <c r="AL10" i="234"/>
  <c r="AF10" i="234"/>
  <c r="AE10" i="234"/>
  <c r="AD10" i="234"/>
  <c r="Z10" i="234"/>
  <c r="W10" i="234"/>
  <c r="S10" i="234"/>
  <c r="P10" i="234"/>
  <c r="O10" i="234"/>
  <c r="W9" i="234"/>
  <c r="AT9" i="234"/>
  <c r="AR9" i="234"/>
  <c r="AL9" i="234"/>
  <c r="AN9" i="234"/>
  <c r="AM9" i="234"/>
  <c r="AD9" i="234"/>
  <c r="AE9" i="234"/>
  <c r="AF9" i="234"/>
  <c r="Z9" i="234"/>
  <c r="S9" i="234"/>
  <c r="P9" i="234"/>
  <c r="O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L9" i="232"/>
  <c r="I10" i="232"/>
  <c r="L10" i="232"/>
  <c r="I11" i="232"/>
  <c r="L11" i="232"/>
  <c r="I12" i="232"/>
  <c r="I13" i="232"/>
  <c r="L12" i="232"/>
  <c r="I14" i="232"/>
  <c r="L13" i="232"/>
  <c r="I15" i="232"/>
  <c r="L14" i="232"/>
  <c r="L15" i="232"/>
  <c r="I16" i="232"/>
  <c r="L16" i="232"/>
  <c r="I17" i="232"/>
  <c r="L17" i="232"/>
  <c r="I18" i="232"/>
  <c r="I19" i="232"/>
  <c r="I20" i="232"/>
  <c r="L18" i="232"/>
  <c r="L19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O10" i="232"/>
  <c r="S10" i="232"/>
  <c r="S13" i="232"/>
  <c r="O14" i="232"/>
  <c r="S14" i="232"/>
  <c r="O18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O12" i="232"/>
  <c r="S12" i="232"/>
  <c r="W12" i="232"/>
  <c r="AE12" i="232"/>
  <c r="AE13" i="232"/>
  <c r="AD14" i="232"/>
  <c r="W14" i="232"/>
  <c r="AE14" i="232"/>
  <c r="AD15" i="232"/>
  <c r="O15" i="232"/>
  <c r="S15" i="232"/>
  <c r="W15" i="232"/>
  <c r="AE15" i="232"/>
  <c r="AD16" i="232"/>
  <c r="O16" i="232"/>
  <c r="S16" i="232"/>
  <c r="W16" i="232"/>
  <c r="AE16" i="232"/>
  <c r="AD18" i="232"/>
  <c r="W18" i="232"/>
  <c r="AE18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M20" i="232"/>
  <c r="P20" i="232"/>
  <c r="J20" i="232"/>
  <c r="AR19" i="232"/>
  <c r="AN19" i="232"/>
  <c r="AM19" i="232"/>
  <c r="AL19" i="232"/>
  <c r="AF19" i="232"/>
  <c r="AD19" i="232"/>
  <c r="Z19" i="232"/>
  <c r="W19" i="232"/>
  <c r="J19" i="232"/>
  <c r="M19" i="232"/>
  <c r="P19" i="232"/>
  <c r="AR18" i="232"/>
  <c r="AN18" i="232"/>
  <c r="AM18" i="232"/>
  <c r="AL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N13" i="232"/>
  <c r="AM13" i="232"/>
  <c r="AL13" i="232"/>
  <c r="AF13" i="232"/>
  <c r="AD13" i="232"/>
  <c r="Z13" i="232"/>
  <c r="W13" i="232"/>
  <c r="M13" i="232"/>
  <c r="P13" i="232"/>
  <c r="J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O11" i="232"/>
  <c r="Z12" i="232"/>
  <c r="Z15" i="232"/>
  <c r="Z16" i="232"/>
  <c r="J9" i="232"/>
  <c r="J12" i="232"/>
  <c r="M11" i="232"/>
  <c r="P11" i="232"/>
  <c r="M12" i="232"/>
  <c r="P12" i="232"/>
  <c r="O13" i="232"/>
  <c r="M15" i="232"/>
  <c r="P15" i="232"/>
  <c r="J16" i="232"/>
  <c r="M16" i="232"/>
  <c r="P16" i="232"/>
  <c r="O19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O9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<sst xmlns="http://schemas.openxmlformats.org/spreadsheetml/2006/main" count="624" uniqueCount="244">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</sst>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37" fontId="42" fillId="5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 x14ac:dyDescent="0.2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 x14ac:dyDescent="0.2">
      <c r="A2" s="12"/>
      <c r="B2" s="217" t="s">
        <v>19</v>
      </c>
      <c r="C2" s="217"/>
      <c r="D2" s="217"/>
    </row>
    <row r="3" spans="1:4" s="14" customFormat="1" ht="14.25" x14ac:dyDescent="0.2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 x14ac:dyDescent="0.2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 x14ac:dyDescent="0.2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 x14ac:dyDescent="0.2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 x14ac:dyDescent="0.2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 x14ac:dyDescent="0.2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 x14ac:dyDescent="0.2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 x14ac:dyDescent="0.2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 x14ac:dyDescent="0.2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 x14ac:dyDescent="0.2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 x14ac:dyDescent="0.2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 x14ac:dyDescent="0.2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 x14ac:dyDescent="0.2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 x14ac:dyDescent="0.2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 x14ac:dyDescent="0.2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 x14ac:dyDescent="0.2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 x14ac:dyDescent="0.2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 x14ac:dyDescent="0.2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 x14ac:dyDescent="0.2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 x14ac:dyDescent="0.2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 x14ac:dyDescent="0.2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 x14ac:dyDescent="0.2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zoomScale="115" zoomScaleNormal="115" workbookViewId="0">
      <selection activeCell="E5" sqref="E5:E6"/>
    </sheetView>
  </sheetViews>
  <sheetFormatPr defaultColWidth="9.140625" defaultRowHeight="12.75" x14ac:dyDescent="0.2"/>
  <cols>
    <col min="1" max="1" width="37.140625" style="9" customWidth="1"/>
    <col min="2" max="16384" width="9.140625" style="9"/>
  </cols>
  <sheetData>
    <row r="1" spans="1:13" ht="18" x14ac:dyDescent="0.2">
      <c r="A1" s="18" t="s">
        <v>54</v>
      </c>
    </row>
    <row r="3" spans="1:13" x14ac:dyDescent="0.2">
      <c r="A3" s="218" t="s">
        <v>55</v>
      </c>
      <c r="B3" s="218" t="s">
        <v>62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1:13" x14ac:dyDescent="0.2">
      <c r="A4" s="218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 x14ac:dyDescent="0.2">
      <c r="A5" s="28" t="s">
        <v>57</v>
      </c>
      <c r="B5" s="228">
        <v>1</v>
      </c>
      <c r="C5" s="228">
        <v>0.8</v>
      </c>
      <c r="D5" s="228">
        <v>0.7</v>
      </c>
      <c r="E5" s="228">
        <v>0.65</v>
      </c>
      <c r="F5" s="228">
        <v>0.6</v>
      </c>
      <c r="G5" s="228">
        <v>0.56999999999999995</v>
      </c>
      <c r="H5" s="228">
        <v>0.54</v>
      </c>
      <c r="I5" s="228">
        <v>0.52</v>
      </c>
      <c r="J5" s="228">
        <v>0.5</v>
      </c>
      <c r="K5" s="228">
        <v>0.45</v>
      </c>
      <c r="L5" s="228">
        <v>0.41</v>
      </c>
      <c r="M5" s="228">
        <v>0.38</v>
      </c>
    </row>
    <row r="6" spans="1:13" x14ac:dyDescent="0.2">
      <c r="A6" s="28" t="s">
        <v>56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</row>
    <row r="7" spans="1:13" ht="32.25" customHeight="1" x14ac:dyDescent="0.2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19" t="s">
        <v>67</v>
      </c>
      <c r="L7" s="220"/>
      <c r="M7" s="221"/>
    </row>
    <row r="8" spans="1:13" ht="32.25" customHeight="1" x14ac:dyDescent="0.2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22"/>
      <c r="L8" s="223"/>
      <c r="M8" s="224"/>
    </row>
    <row r="9" spans="1:13" ht="32.25" customHeight="1" x14ac:dyDescent="0.2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22"/>
      <c r="L9" s="223"/>
      <c r="M9" s="224"/>
    </row>
    <row r="10" spans="1:13" ht="32.25" customHeight="1" x14ac:dyDescent="0.2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25"/>
      <c r="L10" s="226"/>
      <c r="M10" s="227"/>
    </row>
    <row r="11" spans="1:13" x14ac:dyDescent="0.2">
      <c r="A11" s="19"/>
    </row>
    <row r="12" spans="1:13" x14ac:dyDescent="0.2">
      <c r="A12" s="19"/>
    </row>
    <row r="13" spans="1:13" ht="13.5" thickBot="1" x14ac:dyDescent="0.25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 x14ac:dyDescent="0.25">
      <c r="A14" s="229" t="s">
        <v>154</v>
      </c>
      <c r="B14" s="230"/>
      <c r="C14" s="230"/>
      <c r="D14" s="231"/>
      <c r="E14" s="116"/>
      <c r="F14" s="232" t="s">
        <v>155</v>
      </c>
      <c r="G14" s="233"/>
      <c r="H14" s="233"/>
      <c r="I14" s="233"/>
      <c r="J14" s="234"/>
    </row>
    <row r="15" spans="1:13" ht="13.5" thickBot="1" x14ac:dyDescent="0.25">
      <c r="A15" s="235" t="s">
        <v>156</v>
      </c>
      <c r="B15" s="237" t="s">
        <v>157</v>
      </c>
      <c r="C15" s="238"/>
      <c r="D15" s="239"/>
      <c r="E15" s="116"/>
      <c r="F15" s="240" t="s">
        <v>156</v>
      </c>
      <c r="G15" s="241"/>
      <c r="H15" s="237" t="s">
        <v>157</v>
      </c>
      <c r="I15" s="238"/>
      <c r="J15" s="239"/>
    </row>
    <row r="16" spans="1:13" ht="13.5" thickBot="1" x14ac:dyDescent="0.25">
      <c r="A16" s="236"/>
      <c r="B16" s="117" t="s">
        <v>29</v>
      </c>
      <c r="C16" s="237" t="s">
        <v>158</v>
      </c>
      <c r="D16" s="239"/>
      <c r="E16" s="116"/>
      <c r="F16" s="242"/>
      <c r="G16" s="243"/>
      <c r="H16" s="118" t="s">
        <v>29</v>
      </c>
      <c r="I16" s="244" t="s">
        <v>158</v>
      </c>
      <c r="J16" s="245"/>
    </row>
    <row r="17" spans="1:10" x14ac:dyDescent="0.2">
      <c r="A17" s="119">
        <v>10</v>
      </c>
      <c r="B17" s="120">
        <v>1.22</v>
      </c>
      <c r="C17" s="246">
        <v>1.1499999999999999</v>
      </c>
      <c r="D17" s="247"/>
      <c r="E17" s="116"/>
      <c r="F17" s="248">
        <v>10</v>
      </c>
      <c r="G17" s="249"/>
      <c r="H17" s="121">
        <v>1.1000000000000001</v>
      </c>
      <c r="I17" s="250">
        <v>1.07</v>
      </c>
      <c r="J17" s="251"/>
    </row>
    <row r="18" spans="1:10" x14ac:dyDescent="0.2">
      <c r="A18" s="122">
        <v>15</v>
      </c>
      <c r="B18" s="123">
        <v>1.17</v>
      </c>
      <c r="C18" s="252">
        <v>1.1200000000000001</v>
      </c>
      <c r="D18" s="253"/>
      <c r="E18" s="116"/>
      <c r="F18" s="254">
        <v>15</v>
      </c>
      <c r="G18" s="255"/>
      <c r="H18" s="124">
        <v>1.05</v>
      </c>
      <c r="I18" s="256">
        <v>1.04</v>
      </c>
      <c r="J18" s="257"/>
    </row>
    <row r="19" spans="1:10" x14ac:dyDescent="0.2">
      <c r="A19" s="125">
        <v>25</v>
      </c>
      <c r="B19" s="126">
        <v>1.1200000000000001</v>
      </c>
      <c r="C19" s="258">
        <v>1.08</v>
      </c>
      <c r="D19" s="259"/>
      <c r="E19" s="116"/>
      <c r="F19" s="260">
        <v>25</v>
      </c>
      <c r="G19" s="261"/>
      <c r="H19" s="127">
        <v>0.95</v>
      </c>
      <c r="I19" s="262">
        <v>0.96</v>
      </c>
      <c r="J19" s="263"/>
    </row>
    <row r="20" spans="1:10" x14ac:dyDescent="0.2">
      <c r="A20" s="128">
        <v>30</v>
      </c>
      <c r="B20" s="126">
        <v>1.06</v>
      </c>
      <c r="C20" s="258">
        <v>1.04</v>
      </c>
      <c r="D20" s="259"/>
      <c r="E20" s="116"/>
      <c r="F20" s="260">
        <v>30</v>
      </c>
      <c r="G20" s="261"/>
      <c r="H20" s="127">
        <v>0.89</v>
      </c>
      <c r="I20" s="262">
        <v>0.93</v>
      </c>
      <c r="J20" s="263"/>
    </row>
    <row r="21" spans="1:10" x14ac:dyDescent="0.2">
      <c r="A21" s="125">
        <v>35</v>
      </c>
      <c r="B21" s="126">
        <v>0.94</v>
      </c>
      <c r="C21" s="258">
        <v>0.96</v>
      </c>
      <c r="D21" s="259"/>
      <c r="E21" s="116"/>
      <c r="F21" s="260">
        <v>35</v>
      </c>
      <c r="G21" s="261"/>
      <c r="H21" s="127">
        <v>0.84</v>
      </c>
      <c r="I21" s="262">
        <v>0.89</v>
      </c>
      <c r="J21" s="263"/>
    </row>
    <row r="22" spans="1:10" x14ac:dyDescent="0.2">
      <c r="A22" s="129">
        <v>40</v>
      </c>
      <c r="B22" s="123">
        <v>0.87</v>
      </c>
      <c r="C22" s="252">
        <v>0.91</v>
      </c>
      <c r="D22" s="253"/>
      <c r="E22" s="116"/>
      <c r="F22" s="254">
        <v>40</v>
      </c>
      <c r="G22" s="255"/>
      <c r="H22" s="124">
        <v>0.77</v>
      </c>
      <c r="I22" s="256">
        <v>0.85</v>
      </c>
      <c r="J22" s="257"/>
    </row>
    <row r="23" spans="1:10" x14ac:dyDescent="0.2">
      <c r="A23" s="122">
        <v>45</v>
      </c>
      <c r="B23" s="123">
        <v>0.79</v>
      </c>
      <c r="C23" s="252">
        <v>0.87</v>
      </c>
      <c r="D23" s="253"/>
      <c r="E23" s="116"/>
      <c r="F23" s="254">
        <v>45</v>
      </c>
      <c r="G23" s="255"/>
      <c r="H23" s="124">
        <v>0.71</v>
      </c>
      <c r="I23" s="256">
        <v>0.8</v>
      </c>
      <c r="J23" s="257"/>
    </row>
    <row r="24" spans="1:10" x14ac:dyDescent="0.2">
      <c r="A24" s="129">
        <v>50</v>
      </c>
      <c r="B24" s="123">
        <v>0.71</v>
      </c>
      <c r="C24" s="252">
        <v>0.82</v>
      </c>
      <c r="D24" s="253"/>
      <c r="E24" s="116"/>
      <c r="F24" s="254">
        <v>50</v>
      </c>
      <c r="G24" s="255"/>
      <c r="H24" s="124">
        <v>0.63</v>
      </c>
      <c r="I24" s="256">
        <v>0.76</v>
      </c>
      <c r="J24" s="257"/>
    </row>
    <row r="25" spans="1:10" x14ac:dyDescent="0.2">
      <c r="A25" s="122">
        <v>55</v>
      </c>
      <c r="B25" s="123">
        <v>0.61</v>
      </c>
      <c r="C25" s="252">
        <v>0.76</v>
      </c>
      <c r="D25" s="253"/>
      <c r="E25" s="116"/>
      <c r="F25" s="254">
        <v>55</v>
      </c>
      <c r="G25" s="255"/>
      <c r="H25" s="124">
        <v>0.55000000000000004</v>
      </c>
      <c r="I25" s="256">
        <v>0.71</v>
      </c>
      <c r="J25" s="257"/>
    </row>
    <row r="26" spans="1:10" x14ac:dyDescent="0.2">
      <c r="A26" s="129">
        <v>60</v>
      </c>
      <c r="B26" s="124">
        <v>0.5</v>
      </c>
      <c r="C26" s="252">
        <v>0.71</v>
      </c>
      <c r="D26" s="253"/>
      <c r="E26" s="116"/>
      <c r="F26" s="254">
        <v>60</v>
      </c>
      <c r="G26" s="255"/>
      <c r="H26" s="124">
        <v>0.45</v>
      </c>
      <c r="I26" s="256">
        <v>0.65</v>
      </c>
      <c r="J26" s="257"/>
    </row>
    <row r="27" spans="1:10" x14ac:dyDescent="0.2">
      <c r="A27" s="122">
        <v>65</v>
      </c>
      <c r="B27" s="22" t="s">
        <v>82</v>
      </c>
      <c r="C27" s="252">
        <v>0.65</v>
      </c>
      <c r="D27" s="253"/>
      <c r="E27" s="116"/>
      <c r="F27" s="254">
        <v>65</v>
      </c>
      <c r="G27" s="255"/>
      <c r="H27" s="22" t="s">
        <v>82</v>
      </c>
      <c r="I27" s="256">
        <v>0.6</v>
      </c>
      <c r="J27" s="257"/>
    </row>
    <row r="28" spans="1:10" x14ac:dyDescent="0.2">
      <c r="A28" s="129">
        <v>70</v>
      </c>
      <c r="B28" s="22" t="s">
        <v>82</v>
      </c>
      <c r="C28" s="252">
        <v>0.57999999999999996</v>
      </c>
      <c r="D28" s="253"/>
      <c r="E28" s="116"/>
      <c r="F28" s="254">
        <v>70</v>
      </c>
      <c r="G28" s="255"/>
      <c r="H28" s="22" t="s">
        <v>82</v>
      </c>
      <c r="I28" s="256">
        <v>0.53</v>
      </c>
      <c r="J28" s="257"/>
    </row>
    <row r="29" spans="1:10" x14ac:dyDescent="0.2">
      <c r="A29" s="129">
        <v>75</v>
      </c>
      <c r="B29" s="22" t="s">
        <v>82</v>
      </c>
      <c r="C29" s="256">
        <v>0.5</v>
      </c>
      <c r="D29" s="257"/>
      <c r="E29" s="116"/>
      <c r="F29" s="254">
        <v>75</v>
      </c>
      <c r="G29" s="255"/>
      <c r="H29" s="22" t="s">
        <v>82</v>
      </c>
      <c r="I29" s="256">
        <v>0.46</v>
      </c>
      <c r="J29" s="257"/>
    </row>
    <row r="30" spans="1:10" ht="13.5" thickBot="1" x14ac:dyDescent="0.25">
      <c r="A30" s="130">
        <v>80</v>
      </c>
      <c r="B30" s="131" t="s">
        <v>82</v>
      </c>
      <c r="C30" s="264">
        <v>0.41</v>
      </c>
      <c r="D30" s="265"/>
      <c r="E30" s="116"/>
      <c r="F30" s="266">
        <v>80</v>
      </c>
      <c r="G30" s="267"/>
      <c r="H30" s="131" t="s">
        <v>82</v>
      </c>
      <c r="I30" s="268">
        <v>0.38</v>
      </c>
      <c r="J30" s="269"/>
    </row>
    <row r="31" spans="1:10" x14ac:dyDescent="0.2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x14ac:dyDescent="0.2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8" activePane="bottomLeft" state="frozen"/>
      <selection pane="bottomLeft" activeCell="G8" sqref="G8"/>
    </sheetView>
  </sheetViews>
  <sheetFormatPr defaultRowHeight="12.75" x14ac:dyDescent="0.2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 x14ac:dyDescent="0.2">
      <c r="D1" s="29"/>
    </row>
    <row r="2" spans="1:11" s="68" customFormat="1" ht="18" x14ac:dyDescent="0.2">
      <c r="A2" s="18" t="s">
        <v>26</v>
      </c>
      <c r="D2" s="29"/>
    </row>
    <row r="3" spans="1:11" s="68" customFormat="1" x14ac:dyDescent="0.2">
      <c r="B3" s="270"/>
      <c r="C3" s="270"/>
      <c r="D3" s="270"/>
    </row>
    <row r="4" spans="1:11" s="68" customFormat="1" ht="29.25" customHeight="1" x14ac:dyDescent="0.2">
      <c r="A4" s="271" t="s">
        <v>27</v>
      </c>
      <c r="B4" s="272" t="s">
        <v>28</v>
      </c>
      <c r="C4" s="272"/>
      <c r="D4" s="272"/>
      <c r="F4" s="218" t="s">
        <v>80</v>
      </c>
      <c r="G4" s="218"/>
      <c r="H4" s="218"/>
      <c r="I4" s="218"/>
      <c r="J4" s="218"/>
      <c r="K4" s="218"/>
    </row>
    <row r="5" spans="1:11" s="68" customFormat="1" ht="25.5" customHeight="1" x14ac:dyDescent="0.2">
      <c r="A5" s="271"/>
      <c r="B5" s="272" t="s">
        <v>29</v>
      </c>
      <c r="C5" s="272"/>
      <c r="D5" s="273" t="s">
        <v>32</v>
      </c>
      <c r="F5" s="65" t="s">
        <v>43</v>
      </c>
      <c r="G5" s="65" t="s">
        <v>44</v>
      </c>
      <c r="H5" s="274" t="s">
        <v>47</v>
      </c>
      <c r="I5" s="275"/>
      <c r="J5" s="274" t="s">
        <v>48</v>
      </c>
      <c r="K5" s="275"/>
    </row>
    <row r="6" spans="1:11" s="68" customFormat="1" ht="38.25" x14ac:dyDescent="0.2">
      <c r="A6" s="271"/>
      <c r="B6" s="67" t="s">
        <v>30</v>
      </c>
      <c r="C6" s="67" t="s">
        <v>31</v>
      </c>
      <c r="D6" s="273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 x14ac:dyDescent="0.2">
      <c r="A7" s="66"/>
      <c r="B7" s="276" t="s">
        <v>70</v>
      </c>
      <c r="C7" s="277"/>
      <c r="D7" s="278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 x14ac:dyDescent="0.2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 x14ac:dyDescent="0.2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 x14ac:dyDescent="0.2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 x14ac:dyDescent="0.2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 x14ac:dyDescent="0.2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 x14ac:dyDescent="0.2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 x14ac:dyDescent="0.2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 x14ac:dyDescent="0.2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 x14ac:dyDescent="0.2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 x14ac:dyDescent="0.2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 x14ac:dyDescent="0.2">
      <c r="A18" s="5">
        <v>95</v>
      </c>
      <c r="B18" s="5">
        <v>179.7</v>
      </c>
      <c r="C18" s="5">
        <v>246</v>
      </c>
      <c r="D18" s="30">
        <v>246</v>
      </c>
      <c r="F18" s="218" t="s">
        <v>81</v>
      </c>
      <c r="G18" s="218"/>
      <c r="H18" s="218"/>
      <c r="I18" s="218"/>
      <c r="J18" s="218"/>
      <c r="K18" s="218"/>
    </row>
    <row r="19" spans="1:11" s="68" customFormat="1" ht="19.5" customHeight="1" x14ac:dyDescent="0.2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74" t="s">
        <v>83</v>
      </c>
      <c r="I19" s="275"/>
      <c r="J19" s="274" t="s">
        <v>84</v>
      </c>
      <c r="K19" s="275"/>
    </row>
    <row r="20" spans="1:11" s="68" customFormat="1" ht="19.5" customHeight="1" x14ac:dyDescent="0.2">
      <c r="A20" s="5">
        <v>150</v>
      </c>
      <c r="B20" s="5">
        <v>268.8</v>
      </c>
      <c r="C20" s="5">
        <v>359.6</v>
      </c>
      <c r="D20" s="30">
        <v>359.6</v>
      </c>
      <c r="F20" s="218" t="s">
        <v>45</v>
      </c>
      <c r="G20" s="218" t="s">
        <v>46</v>
      </c>
      <c r="H20" s="279" t="s">
        <v>85</v>
      </c>
      <c r="I20" s="279" t="s">
        <v>50</v>
      </c>
      <c r="J20" s="279" t="s">
        <v>85</v>
      </c>
      <c r="K20" s="279" t="s">
        <v>50</v>
      </c>
    </row>
    <row r="21" spans="1:11" s="68" customFormat="1" ht="19.5" customHeight="1" x14ac:dyDescent="0.2">
      <c r="A21" s="5">
        <v>185</v>
      </c>
      <c r="B21" s="5">
        <v>336.5</v>
      </c>
      <c r="C21" s="5">
        <v>444.8</v>
      </c>
      <c r="D21" s="30">
        <v>444.8</v>
      </c>
      <c r="F21" s="218"/>
      <c r="G21" s="218"/>
      <c r="H21" s="279"/>
      <c r="I21" s="279"/>
      <c r="J21" s="279"/>
      <c r="K21" s="279"/>
    </row>
    <row r="22" spans="1:11" s="68" customFormat="1" ht="19.5" customHeight="1" x14ac:dyDescent="0.2">
      <c r="A22" s="5">
        <v>240</v>
      </c>
      <c r="B22" s="5">
        <v>430</v>
      </c>
      <c r="C22" s="5">
        <v>559.9</v>
      </c>
      <c r="D22" s="30">
        <v>559.9</v>
      </c>
      <c r="F22" s="218"/>
      <c r="G22" s="218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 x14ac:dyDescent="0.2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 x14ac:dyDescent="0.2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 x14ac:dyDescent="0.2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 x14ac:dyDescent="0.2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 x14ac:dyDescent="0.2">
      <c r="A27" s="20"/>
      <c r="B27" s="280" t="s">
        <v>86</v>
      </c>
      <c r="C27" s="281"/>
      <c r="D27" s="282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 x14ac:dyDescent="0.2">
      <c r="A28" s="271" t="s">
        <v>27</v>
      </c>
      <c r="B28" s="283" t="s">
        <v>87</v>
      </c>
      <c r="C28" s="285"/>
      <c r="D28" s="284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 x14ac:dyDescent="0.2">
      <c r="A29" s="271"/>
      <c r="B29" s="283"/>
      <c r="C29" s="285"/>
      <c r="D29" s="285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 x14ac:dyDescent="0.2">
      <c r="A30" s="271"/>
      <c r="B30" s="283"/>
      <c r="C30" s="285"/>
      <c r="D30" s="285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 x14ac:dyDescent="0.2">
      <c r="A31" s="271"/>
      <c r="B31" s="283"/>
      <c r="C31" s="285"/>
      <c r="D31" s="285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 x14ac:dyDescent="0.2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 x14ac:dyDescent="0.2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 x14ac:dyDescent="0.2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 x14ac:dyDescent="0.2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 x14ac:dyDescent="0.2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 x14ac:dyDescent="0.2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 x14ac:dyDescent="0.2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 x14ac:dyDescent="0.2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 x14ac:dyDescent="0.2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 x14ac:dyDescent="0.2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 x14ac:dyDescent="0.2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 x14ac:dyDescent="0.2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 x14ac:dyDescent="0.2">
      <c r="D44" s="29"/>
    </row>
    <row r="45" spans="1:11" s="68" customFormat="1" x14ac:dyDescent="0.2">
      <c r="D45" s="29"/>
    </row>
    <row r="46" spans="1:11" s="68" customFormat="1" x14ac:dyDescent="0.2">
      <c r="D46" s="29"/>
    </row>
    <row r="47" spans="1:11" s="68" customFormat="1" x14ac:dyDescent="0.2">
      <c r="D47" s="29"/>
    </row>
    <row r="48" spans="1:11" s="68" customFormat="1" x14ac:dyDescent="0.2">
      <c r="D48" s="29"/>
    </row>
    <row r="49" spans="1:18" s="68" customFormat="1" x14ac:dyDescent="0.2">
      <c r="D49" s="29"/>
    </row>
    <row r="50" spans="1:18" s="68" customFormat="1" x14ac:dyDescent="0.2">
      <c r="D50" s="29"/>
    </row>
    <row r="51" spans="1:18" s="68" customFormat="1" x14ac:dyDescent="0.2">
      <c r="D51" s="29"/>
    </row>
    <row r="52" spans="1:18" s="68" customFormat="1" x14ac:dyDescent="0.2">
      <c r="D52" s="29"/>
    </row>
    <row r="53" spans="1:18" s="68" customFormat="1" x14ac:dyDescent="0.2">
      <c r="D53" s="29"/>
    </row>
    <row r="54" spans="1:18" x14ac:dyDescent="0.2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 x14ac:dyDescent="0.2">
      <c r="A55" s="68"/>
      <c r="B55" s="68"/>
      <c r="C55" s="68"/>
      <c r="D55" s="29"/>
    </row>
    <row r="56" spans="1:18" x14ac:dyDescent="0.2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A50" zoomScale="85" zoomScaleNormal="85" workbookViewId="0">
      <selection activeCell="J69" sqref="J69"/>
    </sheetView>
  </sheetViews>
  <sheetFormatPr defaultRowHeight="12.75" x14ac:dyDescent="0.2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 x14ac:dyDescent="0.25"/>
    <row r="2" spans="1:16" ht="13.5" thickBot="1" x14ac:dyDescent="0.25">
      <c r="A2" s="286" t="s">
        <v>159</v>
      </c>
      <c r="B2" s="289" t="s">
        <v>160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1"/>
    </row>
    <row r="3" spans="1:16" ht="19.5" customHeight="1" thickBot="1" x14ac:dyDescent="0.25">
      <c r="A3" s="287"/>
      <c r="B3" s="289" t="s">
        <v>161</v>
      </c>
      <c r="C3" s="291"/>
      <c r="D3" s="289" t="s">
        <v>162</v>
      </c>
      <c r="E3" s="291"/>
      <c r="F3" s="289" t="s">
        <v>163</v>
      </c>
      <c r="G3" s="291"/>
      <c r="H3" s="289" t="s">
        <v>164</v>
      </c>
      <c r="I3" s="291"/>
      <c r="J3" s="289" t="s">
        <v>16</v>
      </c>
      <c r="K3" s="291"/>
      <c r="L3" s="289" t="s">
        <v>165</v>
      </c>
      <c r="M3" s="291"/>
    </row>
    <row r="4" spans="1:16" ht="64.5" thickBot="1" x14ac:dyDescent="0.25">
      <c r="A4" s="288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 x14ac:dyDescent="0.2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 x14ac:dyDescent="0.2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 x14ac:dyDescent="0.2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 x14ac:dyDescent="0.2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 x14ac:dyDescent="0.2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 x14ac:dyDescent="0.2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 x14ac:dyDescent="0.2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 x14ac:dyDescent="0.2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 x14ac:dyDescent="0.2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 x14ac:dyDescent="0.2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 x14ac:dyDescent="0.2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 x14ac:dyDescent="0.2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 x14ac:dyDescent="0.2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 x14ac:dyDescent="0.2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 x14ac:dyDescent="0.2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 x14ac:dyDescent="0.2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 x14ac:dyDescent="0.2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 x14ac:dyDescent="0.2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 x14ac:dyDescent="0.2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 x14ac:dyDescent="0.2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 x14ac:dyDescent="0.2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 x14ac:dyDescent="0.2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 x14ac:dyDescent="0.2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 x14ac:dyDescent="0.25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 x14ac:dyDescent="0.25"/>
    <row r="31" spans="1:13" ht="13.5" thickBot="1" x14ac:dyDescent="0.25">
      <c r="A31" s="286" t="s">
        <v>159</v>
      </c>
      <c r="B31" s="289" t="s">
        <v>169</v>
      </c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1"/>
    </row>
    <row r="32" spans="1:13" ht="13.5" thickBot="1" x14ac:dyDescent="0.25">
      <c r="A32" s="287"/>
      <c r="B32" s="289" t="s">
        <v>161</v>
      </c>
      <c r="C32" s="291"/>
      <c r="D32" s="289" t="s">
        <v>162</v>
      </c>
      <c r="E32" s="291"/>
      <c r="F32" s="289" t="s">
        <v>163</v>
      </c>
      <c r="G32" s="291"/>
      <c r="H32" s="289" t="s">
        <v>164</v>
      </c>
      <c r="I32" s="291"/>
      <c r="J32" s="289" t="s">
        <v>16</v>
      </c>
      <c r="K32" s="291"/>
      <c r="L32" s="289" t="s">
        <v>165</v>
      </c>
      <c r="M32" s="291"/>
    </row>
    <row r="33" spans="1:13" ht="64.5" thickBot="1" x14ac:dyDescent="0.25">
      <c r="A33" s="288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 x14ac:dyDescent="0.2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 x14ac:dyDescent="0.2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 x14ac:dyDescent="0.2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 x14ac:dyDescent="0.2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 x14ac:dyDescent="0.2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 x14ac:dyDescent="0.2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 x14ac:dyDescent="0.2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 x14ac:dyDescent="0.2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 x14ac:dyDescent="0.2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 x14ac:dyDescent="0.2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 x14ac:dyDescent="0.2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 x14ac:dyDescent="0.2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 x14ac:dyDescent="0.2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 x14ac:dyDescent="0.2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 x14ac:dyDescent="0.2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 x14ac:dyDescent="0.2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 x14ac:dyDescent="0.2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 x14ac:dyDescent="0.2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 x14ac:dyDescent="0.2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 x14ac:dyDescent="0.2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 x14ac:dyDescent="0.2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 x14ac:dyDescent="0.2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 x14ac:dyDescent="0.2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 x14ac:dyDescent="0.25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 x14ac:dyDescent="0.2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 x14ac:dyDescent="0.25"/>
    <row r="65" spans="3:13" ht="24" customHeight="1" x14ac:dyDescent="0.2">
      <c r="C65" s="292" t="s">
        <v>170</v>
      </c>
      <c r="D65" s="293"/>
      <c r="F65" s="294" t="s">
        <v>171</v>
      </c>
      <c r="G65" s="295"/>
    </row>
    <row r="66" spans="3:13" ht="36" customHeight="1" thickBot="1" x14ac:dyDescent="0.25">
      <c r="C66" s="296" t="s">
        <v>172</v>
      </c>
      <c r="D66" s="297"/>
      <c r="F66" s="298" t="s">
        <v>173</v>
      </c>
      <c r="G66" s="299"/>
    </row>
    <row r="67" spans="3:13" ht="60.75" thickBot="1" x14ac:dyDescent="0.25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00" t="s">
        <v>179</v>
      </c>
      <c r="M67" s="301"/>
    </row>
    <row r="68" spans="3:13" ht="13.5" thickBot="1" x14ac:dyDescent="0.25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 x14ac:dyDescent="0.2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 x14ac:dyDescent="0.25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 x14ac:dyDescent="0.25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 x14ac:dyDescent="0.2">
      <c r="C72" s="166">
        <v>95</v>
      </c>
      <c r="D72" s="167">
        <v>50</v>
      </c>
      <c r="J72" s="161">
        <v>40</v>
      </c>
    </row>
    <row r="73" spans="3:13" x14ac:dyDescent="0.2">
      <c r="C73" s="164">
        <v>120</v>
      </c>
      <c r="D73" s="165">
        <v>70</v>
      </c>
      <c r="J73" s="168">
        <v>50</v>
      </c>
    </row>
    <row r="74" spans="3:13" x14ac:dyDescent="0.2">
      <c r="C74" s="166">
        <v>150</v>
      </c>
      <c r="D74" s="167">
        <v>70</v>
      </c>
      <c r="J74" s="161">
        <v>63</v>
      </c>
    </row>
    <row r="75" spans="3:13" x14ac:dyDescent="0.2">
      <c r="C75" s="164">
        <v>185</v>
      </c>
      <c r="D75" s="165">
        <v>95</v>
      </c>
      <c r="J75" s="168">
        <v>70</v>
      </c>
    </row>
    <row r="76" spans="3:13" x14ac:dyDescent="0.2">
      <c r="C76" s="166">
        <v>240</v>
      </c>
      <c r="D76" s="167">
        <v>120</v>
      </c>
      <c r="J76" s="161">
        <v>80</v>
      </c>
    </row>
    <row r="77" spans="3:13" x14ac:dyDescent="0.2">
      <c r="C77" s="164">
        <v>300</v>
      </c>
      <c r="D77" s="165">
        <v>150</v>
      </c>
      <c r="J77" s="168">
        <v>90</v>
      </c>
    </row>
    <row r="78" spans="3:13" ht="13.5" thickBot="1" x14ac:dyDescent="0.25">
      <c r="C78" s="173">
        <v>500</v>
      </c>
      <c r="D78" s="174">
        <v>185</v>
      </c>
      <c r="J78" s="161">
        <v>100</v>
      </c>
    </row>
    <row r="79" spans="3:13" x14ac:dyDescent="0.2">
      <c r="J79" s="168">
        <v>125</v>
      </c>
    </row>
    <row r="80" spans="3:13" x14ac:dyDescent="0.2">
      <c r="J80" s="161">
        <v>150</v>
      </c>
    </row>
    <row r="81" spans="10:10" x14ac:dyDescent="0.2">
      <c r="J81" s="168">
        <v>175</v>
      </c>
    </row>
    <row r="82" spans="10:10" x14ac:dyDescent="0.2">
      <c r="J82" s="161">
        <v>200</v>
      </c>
    </row>
    <row r="83" spans="10:10" ht="13.5" thickBot="1" x14ac:dyDescent="0.25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U11" sqref="AU11"/>
    </sheetView>
  </sheetViews>
  <sheetFormatPr defaultRowHeight="12.75" x14ac:dyDescent="0.2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 x14ac:dyDescent="0.2">
      <c r="A1" s="358" t="s">
        <v>0</v>
      </c>
      <c r="B1" s="359"/>
      <c r="C1" s="360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 x14ac:dyDescent="0.2">
      <c r="A2" s="361" t="s">
        <v>191</v>
      </c>
      <c r="B2" s="362"/>
      <c r="C2" s="363"/>
      <c r="D2" s="364"/>
      <c r="E2" s="365"/>
      <c r="F2" s="365"/>
      <c r="G2" s="365"/>
      <c r="H2" s="365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6"/>
      <c r="AB2" s="366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 x14ac:dyDescent="0.2">
      <c r="A3" s="358" t="s">
        <v>192</v>
      </c>
      <c r="B3" s="359"/>
      <c r="C3" s="360"/>
      <c r="D3" s="364"/>
      <c r="E3" s="365"/>
      <c r="F3" s="365"/>
      <c r="G3" s="365"/>
      <c r="H3" s="365"/>
      <c r="I3" s="365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67" t="s">
        <v>103</v>
      </c>
      <c r="AC3" s="368"/>
      <c r="AD3" s="368"/>
      <c r="AE3" s="368"/>
      <c r="AF3" s="368"/>
      <c r="AG3" s="368"/>
      <c r="AH3" s="368"/>
      <c r="AI3" s="368"/>
      <c r="AJ3" s="369"/>
      <c r="AK3" s="4"/>
      <c r="AL3" s="4"/>
      <c r="AM3" s="4"/>
      <c r="BP3"/>
      <c r="BQ3"/>
      <c r="BR3"/>
      <c r="BS3"/>
      <c r="BT3"/>
      <c r="BU3"/>
    </row>
    <row r="4" spans="1:73" ht="18" customHeight="1" x14ac:dyDescent="0.2">
      <c r="A4" s="347" t="s">
        <v>137</v>
      </c>
      <c r="B4" s="347"/>
      <c r="C4" s="347"/>
      <c r="D4" s="347" t="s">
        <v>134</v>
      </c>
      <c r="E4" s="347"/>
      <c r="F4" s="347"/>
      <c r="G4" s="347"/>
      <c r="H4" s="347"/>
      <c r="I4" s="347"/>
      <c r="J4" s="347"/>
      <c r="K4" s="347"/>
      <c r="L4" s="347"/>
      <c r="M4" s="347"/>
      <c r="N4" s="347" t="s">
        <v>135</v>
      </c>
      <c r="O4" s="347"/>
      <c r="P4" s="347"/>
      <c r="Q4" s="348" t="s">
        <v>136</v>
      </c>
      <c r="R4" s="350"/>
      <c r="S4" s="347" t="s">
        <v>125</v>
      </c>
      <c r="T4" s="347" t="s">
        <v>101</v>
      </c>
      <c r="U4" s="347"/>
      <c r="V4" s="347"/>
      <c r="W4" s="347" t="s">
        <v>102</v>
      </c>
      <c r="X4" s="348" t="s">
        <v>138</v>
      </c>
      <c r="Y4" s="349"/>
      <c r="Z4" s="350"/>
      <c r="AA4" s="347" t="s">
        <v>99</v>
      </c>
      <c r="AB4" s="336" t="s">
        <v>93</v>
      </c>
      <c r="AC4" s="337"/>
      <c r="AD4" s="338"/>
      <c r="AE4" s="357" t="s">
        <v>100</v>
      </c>
      <c r="AF4" s="357"/>
      <c r="AG4" s="336" t="s">
        <v>94</v>
      </c>
      <c r="AH4" s="338"/>
      <c r="AI4" s="336" t="s">
        <v>95</v>
      </c>
      <c r="AJ4" s="338"/>
      <c r="AK4" s="336" t="s">
        <v>105</v>
      </c>
      <c r="AL4" s="335" t="s">
        <v>104</v>
      </c>
      <c r="AM4" s="335"/>
      <c r="AN4" s="335"/>
      <c r="AO4" s="336" t="s">
        <v>98</v>
      </c>
      <c r="AP4" s="337"/>
      <c r="AQ4" s="337"/>
      <c r="AR4" s="337"/>
      <c r="AS4" s="337"/>
      <c r="AT4" s="338"/>
      <c r="AU4" s="335" t="s">
        <v>152</v>
      </c>
      <c r="AV4" s="335"/>
      <c r="AW4" s="335"/>
      <c r="BP4"/>
      <c r="BQ4"/>
      <c r="BR4"/>
      <c r="BS4"/>
      <c r="BT4"/>
      <c r="BU4"/>
    </row>
    <row r="5" spans="1:73" ht="18" customHeight="1" x14ac:dyDescent="0.2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51"/>
      <c r="R5" s="353"/>
      <c r="S5" s="347"/>
      <c r="T5" s="347"/>
      <c r="U5" s="347"/>
      <c r="V5" s="347"/>
      <c r="W5" s="347"/>
      <c r="X5" s="351"/>
      <c r="Y5" s="352"/>
      <c r="Z5" s="353"/>
      <c r="AA5" s="347"/>
      <c r="AB5" s="339"/>
      <c r="AC5" s="340"/>
      <c r="AD5" s="341"/>
      <c r="AE5" s="357"/>
      <c r="AF5" s="357"/>
      <c r="AG5" s="339"/>
      <c r="AH5" s="341"/>
      <c r="AI5" s="339"/>
      <c r="AJ5" s="341"/>
      <c r="AK5" s="339"/>
      <c r="AL5" s="335"/>
      <c r="AM5" s="335"/>
      <c r="AN5" s="335"/>
      <c r="AO5" s="339"/>
      <c r="AP5" s="340"/>
      <c r="AQ5" s="340"/>
      <c r="AR5" s="340"/>
      <c r="AS5" s="340"/>
      <c r="AT5" s="341"/>
      <c r="AU5" s="335"/>
      <c r="AV5" s="335"/>
      <c r="AW5" s="335"/>
      <c r="BP5"/>
      <c r="BQ5"/>
      <c r="BR5"/>
      <c r="BS5"/>
      <c r="BT5"/>
      <c r="BU5"/>
    </row>
    <row r="6" spans="1:73" ht="18" customHeight="1" x14ac:dyDescent="0.2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54"/>
      <c r="R6" s="356"/>
      <c r="S6" s="347"/>
      <c r="T6" s="347"/>
      <c r="U6" s="347"/>
      <c r="V6" s="347"/>
      <c r="W6" s="347"/>
      <c r="X6" s="354"/>
      <c r="Y6" s="355"/>
      <c r="Z6" s="356"/>
      <c r="AA6" s="347"/>
      <c r="AB6" s="342"/>
      <c r="AC6" s="343"/>
      <c r="AD6" s="344"/>
      <c r="AE6" s="357"/>
      <c r="AF6" s="357"/>
      <c r="AG6" s="342"/>
      <c r="AH6" s="344"/>
      <c r="AI6" s="342"/>
      <c r="AJ6" s="344"/>
      <c r="AK6" s="342"/>
      <c r="AL6" s="335"/>
      <c r="AM6" s="335"/>
      <c r="AN6" s="335"/>
      <c r="AO6" s="342"/>
      <c r="AP6" s="343"/>
      <c r="AQ6" s="343"/>
      <c r="AR6" s="343"/>
      <c r="AS6" s="343"/>
      <c r="AT6" s="344"/>
      <c r="AU6" s="335"/>
      <c r="AV6" s="335"/>
      <c r="AW6" s="335"/>
      <c r="BP6"/>
      <c r="BQ6"/>
      <c r="BR6"/>
      <c r="BS6"/>
      <c r="BT6"/>
      <c r="BU6"/>
    </row>
    <row r="7" spans="1:73" ht="15.75" customHeight="1" x14ac:dyDescent="0.2">
      <c r="A7" s="332" t="s">
        <v>23</v>
      </c>
      <c r="B7" s="332" t="s">
        <v>1</v>
      </c>
      <c r="C7" s="332" t="s">
        <v>133</v>
      </c>
      <c r="D7" s="319" t="s">
        <v>10</v>
      </c>
      <c r="E7" s="345" t="s">
        <v>33</v>
      </c>
      <c r="F7" s="319" t="s">
        <v>34</v>
      </c>
      <c r="G7" s="319" t="s">
        <v>24</v>
      </c>
      <c r="H7" s="328" t="s">
        <v>25</v>
      </c>
      <c r="I7" s="329" t="s">
        <v>39</v>
      </c>
      <c r="J7" s="329" t="s">
        <v>38</v>
      </c>
      <c r="K7" s="329" t="s">
        <v>41</v>
      </c>
      <c r="L7" s="329" t="s">
        <v>37</v>
      </c>
      <c r="M7" s="329" t="s">
        <v>40</v>
      </c>
      <c r="N7" s="325" t="s">
        <v>72</v>
      </c>
      <c r="O7" s="325" t="s">
        <v>75</v>
      </c>
      <c r="P7" s="325" t="s">
        <v>73</v>
      </c>
      <c r="Q7" s="326" t="s">
        <v>71</v>
      </c>
      <c r="R7" s="333" t="s">
        <v>2</v>
      </c>
      <c r="S7" s="333" t="s">
        <v>3</v>
      </c>
      <c r="T7" s="333" t="s">
        <v>92</v>
      </c>
      <c r="U7" s="333" t="s">
        <v>4</v>
      </c>
      <c r="V7" s="333" t="s">
        <v>35</v>
      </c>
      <c r="W7" s="330" t="s">
        <v>5</v>
      </c>
      <c r="X7" s="330" t="s">
        <v>6</v>
      </c>
      <c r="Y7" s="332" t="s">
        <v>7</v>
      </c>
      <c r="Z7" s="332" t="s">
        <v>42</v>
      </c>
      <c r="AA7" s="332" t="s">
        <v>139</v>
      </c>
      <c r="AB7" s="323" t="s">
        <v>153</v>
      </c>
      <c r="AC7" s="323" t="s">
        <v>68</v>
      </c>
      <c r="AD7" s="323" t="s">
        <v>69</v>
      </c>
      <c r="AE7" s="320" t="s">
        <v>8</v>
      </c>
      <c r="AF7" s="320" t="s">
        <v>9</v>
      </c>
      <c r="AG7" s="322" t="s">
        <v>96</v>
      </c>
      <c r="AH7" s="322" t="s">
        <v>68</v>
      </c>
      <c r="AI7" s="322" t="s">
        <v>96</v>
      </c>
      <c r="AJ7" s="322" t="s">
        <v>68</v>
      </c>
      <c r="AK7" s="323" t="s">
        <v>97</v>
      </c>
      <c r="AL7" s="323" t="s">
        <v>140</v>
      </c>
      <c r="AM7" s="323" t="s">
        <v>141</v>
      </c>
      <c r="AN7" s="323" t="s">
        <v>36</v>
      </c>
      <c r="AO7" s="319" t="s">
        <v>1</v>
      </c>
      <c r="AP7" s="318" t="s">
        <v>142</v>
      </c>
      <c r="AQ7" s="320" t="s">
        <v>143</v>
      </c>
      <c r="AR7" s="318" t="s">
        <v>12</v>
      </c>
      <c r="AS7" s="318" t="s">
        <v>13</v>
      </c>
      <c r="AT7" s="318" t="s">
        <v>76</v>
      </c>
      <c r="AU7" s="309" t="s">
        <v>14</v>
      </c>
      <c r="AV7" s="309" t="s">
        <v>15</v>
      </c>
      <c r="AW7" s="309" t="s">
        <v>16</v>
      </c>
    </row>
    <row r="8" spans="1:73" ht="53.25" customHeight="1" x14ac:dyDescent="0.2">
      <c r="A8" s="332"/>
      <c r="B8" s="332"/>
      <c r="C8" s="332"/>
      <c r="D8" s="319"/>
      <c r="E8" s="346"/>
      <c r="F8" s="319"/>
      <c r="G8" s="319"/>
      <c r="H8" s="328"/>
      <c r="I8" s="329"/>
      <c r="J8" s="329"/>
      <c r="K8" s="329"/>
      <c r="L8" s="329"/>
      <c r="M8" s="329"/>
      <c r="N8" s="325"/>
      <c r="O8" s="325"/>
      <c r="P8" s="325"/>
      <c r="Q8" s="327"/>
      <c r="R8" s="334"/>
      <c r="S8" s="334"/>
      <c r="T8" s="334"/>
      <c r="U8" s="334"/>
      <c r="V8" s="334"/>
      <c r="W8" s="331"/>
      <c r="X8" s="331"/>
      <c r="Y8" s="332"/>
      <c r="Z8" s="332"/>
      <c r="AA8" s="332"/>
      <c r="AB8" s="324"/>
      <c r="AC8" s="324"/>
      <c r="AD8" s="324"/>
      <c r="AE8" s="321"/>
      <c r="AF8" s="321"/>
      <c r="AG8" s="319"/>
      <c r="AH8" s="319"/>
      <c r="AI8" s="319"/>
      <c r="AJ8" s="319"/>
      <c r="AK8" s="324"/>
      <c r="AL8" s="324"/>
      <c r="AM8" s="324"/>
      <c r="AN8" s="324"/>
      <c r="AO8" s="319"/>
      <c r="AP8" s="319"/>
      <c r="AQ8" s="321"/>
      <c r="AR8" s="318"/>
      <c r="AS8" s="318"/>
      <c r="AT8" s="318"/>
      <c r="AU8" s="309"/>
      <c r="AV8" s="309"/>
      <c r="AW8" s="309"/>
    </row>
    <row r="9" spans="1:73" s="33" customFormat="1" ht="23.25" customHeight="1" x14ac:dyDescent="0.2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370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 x14ac:dyDescent="0.2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 t="str">
        <f t="shared" ref="S10:S60" si="5">IF(V10=0,"-",IF(Q10=0,0,IF(Q10&lt;3,O10/R10,O10/(R10*SQRT(3)))))</f>
        <v>-</v>
      </c>
      <c r="T10" s="43">
        <v>1.06</v>
      </c>
      <c r="U10" s="43"/>
      <c r="V10" s="42"/>
      <c r="W10" s="110" t="str">
        <f t="shared" ref="W10:W60" si="6">IF(V10=0,"-",IF(V10&lt;15,S10/(T10*U10),(S10/(T10*U10)/0.86)))</f>
        <v>-</v>
      </c>
      <c r="X10" s="45"/>
      <c r="Y10" s="45"/>
      <c r="Z10" s="46" t="str">
        <f t="shared" ref="Z10:Z60" si="7">IF(Y10=0,"-",IF(Q10&lt;3,(200*(1/56)*X10*W10)/(Y10*R10),(100*SQRT(3)*(1/56)*X10*W10)/(Y10*R10)))</f>
        <v>-</v>
      </c>
      <c r="AA10" s="47"/>
      <c r="AB10" s="47"/>
      <c r="AC10" s="102"/>
      <c r="AD10" s="46" t="str">
        <f t="shared" ref="AD10:AD61" si="8">IF(AB10=0,"-",AB10*AC10)</f>
        <v>-</v>
      </c>
      <c r="AE10" s="46" t="str">
        <f t="shared" ref="AE10:AE61" si="9">IF(AB10=0,"-",IF(AC10=0,0,IF(Q10&lt;3,(200*(1/56)*W10*X10)/(AD10*R10),(100*SQRT(3)*(1/56)*W10*X10)/(AD10*R10))))</f>
        <v>-</v>
      </c>
      <c r="AF10" s="48" t="str">
        <f t="shared" si="2"/>
        <v>-</v>
      </c>
      <c r="AG10" s="47"/>
      <c r="AH10" s="102"/>
      <c r="AI10" s="47"/>
      <c r="AJ10" s="102"/>
      <c r="AK10" s="47"/>
      <c r="AL10" s="44" t="str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-</v>
      </c>
      <c r="AM10" s="44" t="str">
        <f>IF(AA10=2,IF(AC10&gt;=25,LOOKUP(AC10,'Tabela eletroduto'!$A$32:$A$43,'Tabela eletroduto'!$D$32:$D$43)),"-")</f>
        <v>-</v>
      </c>
      <c r="AN10" s="44" t="str">
        <f t="shared" ref="AN10:AN60" si="10">IF(AK10=0,"-",IF(AA10=1,((Q10*AB10+2)*AL10),((Q10*AB10+1)*AM10)))</f>
        <v>-</v>
      </c>
      <c r="AO10" s="35"/>
      <c r="AP10" s="35"/>
      <c r="AQ10" s="35"/>
      <c r="AR10" s="49">
        <f t="shared" ref="AR10:AR60" si="11">IF(Q10=0,"-",Q10)</f>
        <v>1</v>
      </c>
      <c r="AS10" s="47"/>
      <c r="AT10" s="49" t="str">
        <f t="shared" ref="AT10:AT61" si="12">IF(AS10=0,"-",IF(AS10&gt;W10,"SIM","NÃO"))</f>
        <v>-</v>
      </c>
      <c r="AU10" s="50"/>
      <c r="AV10" s="50"/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 x14ac:dyDescent="0.2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 t="str">
        <f t="shared" si="5"/>
        <v>-</v>
      </c>
      <c r="T11" s="43">
        <v>1.06</v>
      </c>
      <c r="U11" s="43"/>
      <c r="V11" s="42"/>
      <c r="W11" s="110" t="str">
        <f t="shared" si="6"/>
        <v>-</v>
      </c>
      <c r="X11" s="45"/>
      <c r="Y11" s="45"/>
      <c r="Z11" s="46" t="str">
        <f t="shared" si="7"/>
        <v>-</v>
      </c>
      <c r="AA11" s="47"/>
      <c r="AB11" s="47"/>
      <c r="AC11" s="102"/>
      <c r="AD11" s="46" t="str">
        <f t="shared" si="8"/>
        <v>-</v>
      </c>
      <c r="AE11" s="46" t="str">
        <f t="shared" si="9"/>
        <v>-</v>
      </c>
      <c r="AF11" s="48" t="str">
        <f t="shared" si="2"/>
        <v>-</v>
      </c>
      <c r="AG11" s="47"/>
      <c r="AH11" s="102"/>
      <c r="AI11" s="47"/>
      <c r="AJ11" s="102"/>
      <c r="AK11" s="47"/>
      <c r="AL11" s="44" t="str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-</v>
      </c>
      <c r="AM11" s="44" t="str">
        <f>IF(AA11=2,IF(AC11&gt;=25,LOOKUP(AC11,'Tabela eletroduto'!$A$32:$A$43,'Tabela eletroduto'!$D$32:$D$43)),"-")</f>
        <v>-</v>
      </c>
      <c r="AN11" s="44" t="str">
        <f t="shared" si="10"/>
        <v>-</v>
      </c>
      <c r="AO11" s="35"/>
      <c r="AP11" s="35"/>
      <c r="AQ11" s="35"/>
      <c r="AR11" s="49">
        <f t="shared" si="11"/>
        <v>1</v>
      </c>
      <c r="AS11" s="47"/>
      <c r="AT11" s="49" t="str">
        <f t="shared" si="12"/>
        <v>-</v>
      </c>
      <c r="AU11" s="50"/>
      <c r="AV11" s="50"/>
      <c r="AW11" s="50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 x14ac:dyDescent="0.2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 t="str">
        <f t="shared" si="5"/>
        <v>-</v>
      </c>
      <c r="T12" s="43">
        <v>1.06</v>
      </c>
      <c r="U12" s="43"/>
      <c r="V12" s="42"/>
      <c r="W12" s="110" t="str">
        <f t="shared" si="6"/>
        <v>-</v>
      </c>
      <c r="X12" s="45"/>
      <c r="Y12" s="45"/>
      <c r="Z12" s="46" t="str">
        <f t="shared" si="7"/>
        <v>-</v>
      </c>
      <c r="AA12" s="47"/>
      <c r="AB12" s="47"/>
      <c r="AC12" s="102"/>
      <c r="AD12" s="46" t="str">
        <f t="shared" si="8"/>
        <v>-</v>
      </c>
      <c r="AE12" s="46" t="str">
        <f t="shared" si="9"/>
        <v>-</v>
      </c>
      <c r="AF12" s="48" t="str">
        <f t="shared" si="2"/>
        <v>-</v>
      </c>
      <c r="AG12" s="47"/>
      <c r="AH12" s="102"/>
      <c r="AI12" s="47"/>
      <c r="AJ12" s="102"/>
      <c r="AK12" s="47"/>
      <c r="AL12" s="44" t="str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-</v>
      </c>
      <c r="AM12" s="44" t="str">
        <f>IF(AA12=2,IF(AC12&gt;=25,LOOKUP(AC12,'Tabela eletroduto'!$A$32:$A$43,'Tabela eletroduto'!$D$32:$D$43)),"-")</f>
        <v>-</v>
      </c>
      <c r="AN12" s="44" t="str">
        <f t="shared" si="10"/>
        <v>-</v>
      </c>
      <c r="AO12" s="35"/>
      <c r="AP12" s="35"/>
      <c r="AQ12" s="35"/>
      <c r="AR12" s="49">
        <f t="shared" si="11"/>
        <v>1</v>
      </c>
      <c r="AS12" s="47"/>
      <c r="AT12" s="49" t="str">
        <f t="shared" si="12"/>
        <v>-</v>
      </c>
      <c r="AU12" s="50"/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 x14ac:dyDescent="0.2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 t="str">
        <f t="shared" si="5"/>
        <v>-</v>
      </c>
      <c r="T13" s="43">
        <v>1.06</v>
      </c>
      <c r="U13" s="43"/>
      <c r="V13" s="42"/>
      <c r="W13" s="110" t="str">
        <f t="shared" si="6"/>
        <v>-</v>
      </c>
      <c r="X13" s="45"/>
      <c r="Y13" s="45"/>
      <c r="Z13" s="46" t="str">
        <f t="shared" si="7"/>
        <v>-</v>
      </c>
      <c r="AA13" s="47"/>
      <c r="AB13" s="47"/>
      <c r="AC13" s="102"/>
      <c r="AD13" s="46" t="str">
        <f t="shared" si="8"/>
        <v>-</v>
      </c>
      <c r="AE13" s="46" t="str">
        <f t="shared" si="9"/>
        <v>-</v>
      </c>
      <c r="AF13" s="48" t="str">
        <f t="shared" si="2"/>
        <v>-</v>
      </c>
      <c r="AG13" s="47"/>
      <c r="AH13" s="102"/>
      <c r="AI13" s="47"/>
      <c r="AJ13" s="102"/>
      <c r="AK13" s="47"/>
      <c r="AL13" s="44" t="str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-</v>
      </c>
      <c r="AM13" s="44" t="str">
        <f>IF(AA13=2,IF(AC13&gt;=25,LOOKUP(AC13,'Tabela eletroduto'!$A$32:$A$43,'Tabela eletroduto'!$D$32:$D$43)),"-")</f>
        <v>-</v>
      </c>
      <c r="AN13" s="44" t="str">
        <f t="shared" si="10"/>
        <v>-</v>
      </c>
      <c r="AO13" s="35"/>
      <c r="AP13" s="35"/>
      <c r="AQ13" s="35"/>
      <c r="AR13" s="49">
        <f t="shared" si="11"/>
        <v>1</v>
      </c>
      <c r="AS13" s="47"/>
      <c r="AT13" s="49" t="str">
        <f t="shared" si="12"/>
        <v>-</v>
      </c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 x14ac:dyDescent="0.2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 t="str">
        <f t="shared" si="5"/>
        <v>-</v>
      </c>
      <c r="T14" s="43">
        <v>1.06</v>
      </c>
      <c r="U14" s="43"/>
      <c r="V14" s="42"/>
      <c r="W14" s="110" t="str">
        <f t="shared" si="6"/>
        <v>-</v>
      </c>
      <c r="X14" s="45"/>
      <c r="Y14" s="45"/>
      <c r="Z14" s="46" t="str">
        <f t="shared" si="7"/>
        <v>-</v>
      </c>
      <c r="AA14" s="47"/>
      <c r="AB14" s="47"/>
      <c r="AC14" s="102"/>
      <c r="AD14" s="46" t="str">
        <f t="shared" si="8"/>
        <v>-</v>
      </c>
      <c r="AE14" s="46" t="str">
        <f t="shared" si="9"/>
        <v>-</v>
      </c>
      <c r="AF14" s="48" t="str">
        <f t="shared" si="2"/>
        <v>-</v>
      </c>
      <c r="AG14" s="47"/>
      <c r="AH14" s="102"/>
      <c r="AI14" s="47"/>
      <c r="AJ14" s="102"/>
      <c r="AK14" s="47"/>
      <c r="AL14" s="44" t="str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-</v>
      </c>
      <c r="AM14" s="44" t="str">
        <f>IF(AA14=2,IF(AC14&gt;=25,LOOKUP(AC14,'Tabela eletroduto'!$A$32:$A$43,'Tabela eletroduto'!$D$32:$D$43)),"-")</f>
        <v>-</v>
      </c>
      <c r="AN14" s="44" t="str">
        <f t="shared" si="10"/>
        <v>-</v>
      </c>
      <c r="AO14" s="35"/>
      <c r="AP14" s="35"/>
      <c r="AQ14" s="35"/>
      <c r="AR14" s="49">
        <v>2</v>
      </c>
      <c r="AS14" s="47"/>
      <c r="AT14" s="49" t="str">
        <f t="shared" si="12"/>
        <v>-</v>
      </c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 x14ac:dyDescent="0.2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 x14ac:dyDescent="0.2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 t="str">
        <f t="shared" si="5"/>
        <v>-</v>
      </c>
      <c r="T16" s="43">
        <v>1.06</v>
      </c>
      <c r="U16" s="43"/>
      <c r="V16" s="42"/>
      <c r="W16" s="110" t="str">
        <f t="shared" si="6"/>
        <v>-</v>
      </c>
      <c r="X16" s="45"/>
      <c r="Y16" s="45"/>
      <c r="Z16" s="46" t="str">
        <f t="shared" si="7"/>
        <v>-</v>
      </c>
      <c r="AA16" s="47"/>
      <c r="AB16" s="47"/>
      <c r="AC16" s="102"/>
      <c r="AD16" s="46" t="str">
        <f t="shared" si="8"/>
        <v>-</v>
      </c>
      <c r="AE16" s="46" t="str">
        <f t="shared" si="9"/>
        <v>-</v>
      </c>
      <c r="AF16" s="48" t="str">
        <f t="shared" si="2"/>
        <v>-</v>
      </c>
      <c r="AG16" s="47"/>
      <c r="AH16" s="102"/>
      <c r="AI16" s="47"/>
      <c r="AJ16" s="102"/>
      <c r="AK16" s="47"/>
      <c r="AL16" s="44" t="str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-</v>
      </c>
      <c r="AM16" s="44" t="str">
        <f>IF(AA16=2,IF(AC16&gt;=25,LOOKUP(AC16,'Tabela eletroduto'!$A$32:$A$43,'Tabela eletroduto'!$D$32:$D$43)),"-")</f>
        <v>-</v>
      </c>
      <c r="AN16" s="44" t="str">
        <f t="shared" si="10"/>
        <v>-</v>
      </c>
      <c r="AO16" s="35" t="s">
        <v>148</v>
      </c>
      <c r="AP16" s="35"/>
      <c r="AQ16" s="35"/>
      <c r="AR16" s="49">
        <f t="shared" si="11"/>
        <v>1</v>
      </c>
      <c r="AS16" s="47"/>
      <c r="AT16" s="49" t="str">
        <f t="shared" si="12"/>
        <v>-</v>
      </c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 x14ac:dyDescent="0.2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 x14ac:dyDescent="0.2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 t="str">
        <f t="shared" si="5"/>
        <v>-</v>
      </c>
      <c r="T18" s="43">
        <v>1.06</v>
      </c>
      <c r="U18" s="43"/>
      <c r="V18" s="42"/>
      <c r="W18" s="110" t="str">
        <f t="shared" si="6"/>
        <v>-</v>
      </c>
      <c r="X18" s="45"/>
      <c r="Y18" s="45"/>
      <c r="Z18" s="46" t="str">
        <f t="shared" si="7"/>
        <v>-</v>
      </c>
      <c r="AA18" s="47"/>
      <c r="AB18" s="47"/>
      <c r="AC18" s="102"/>
      <c r="AD18" s="46" t="str">
        <f t="shared" si="8"/>
        <v>-</v>
      </c>
      <c r="AE18" s="46" t="str">
        <f t="shared" si="9"/>
        <v>-</v>
      </c>
      <c r="AF18" s="48" t="str">
        <f t="shared" ref="AF18:AF25" si="25">IF(AB18=0,"-",IF(AC18=0,0,AE18+$AE$61))</f>
        <v>-</v>
      </c>
      <c r="AG18" s="47"/>
      <c r="AH18" s="102"/>
      <c r="AI18" s="47"/>
      <c r="AJ18" s="102"/>
      <c r="AK18" s="47"/>
      <c r="AL18" s="44" t="str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-</v>
      </c>
      <c r="AM18" s="44" t="str">
        <f>IF(AA18=2,IF(AC18&gt;=25,LOOKUP(AC18,'Tabela eletroduto'!$A$32:$A$43,'Tabela eletroduto'!$D$32:$D$43)),"-")</f>
        <v>-</v>
      </c>
      <c r="AN18" s="44" t="str">
        <f t="shared" si="10"/>
        <v>-</v>
      </c>
      <c r="AO18" s="35"/>
      <c r="AP18" s="35"/>
      <c r="AQ18" s="35"/>
      <c r="AR18" s="49">
        <f t="shared" si="11"/>
        <v>1</v>
      </c>
      <c r="AS18" s="47"/>
      <c r="AT18" s="49" t="str">
        <f t="shared" si="12"/>
        <v>-</v>
      </c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 x14ac:dyDescent="0.2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 t="str">
        <f t="shared" si="5"/>
        <v>-</v>
      </c>
      <c r="T19" s="43">
        <v>1.06</v>
      </c>
      <c r="U19" s="43"/>
      <c r="V19" s="42"/>
      <c r="W19" s="110" t="str">
        <f t="shared" si="6"/>
        <v>-</v>
      </c>
      <c r="X19" s="45"/>
      <c r="Y19" s="45"/>
      <c r="Z19" s="46" t="str">
        <f t="shared" si="7"/>
        <v>-</v>
      </c>
      <c r="AA19" s="47"/>
      <c r="AB19" s="47"/>
      <c r="AC19" s="102"/>
      <c r="AD19" s="46" t="str">
        <f t="shared" si="8"/>
        <v>-</v>
      </c>
      <c r="AE19" s="46" t="str">
        <f t="shared" si="9"/>
        <v>-</v>
      </c>
      <c r="AF19" s="48" t="str">
        <f t="shared" si="25"/>
        <v>-</v>
      </c>
      <c r="AG19" s="47"/>
      <c r="AH19" s="102"/>
      <c r="AI19" s="47"/>
      <c r="AJ19" s="102"/>
      <c r="AK19" s="47"/>
      <c r="AL19" s="44" t="str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-</v>
      </c>
      <c r="AM19" s="44" t="str">
        <f>IF(AA19=2,IF(AC19&gt;=25,LOOKUP(AC19,'Tabela eletroduto'!$A$32:$A$43,'Tabela eletroduto'!$D$32:$D$43)),"-")</f>
        <v>-</v>
      </c>
      <c r="AN19" s="44" t="str">
        <f t="shared" si="10"/>
        <v>-</v>
      </c>
      <c r="AO19" s="35"/>
      <c r="AP19" s="35"/>
      <c r="AQ19" s="35"/>
      <c r="AR19" s="49">
        <f t="shared" si="11"/>
        <v>1</v>
      </c>
      <c r="AS19" s="47"/>
      <c r="AT19" s="49" t="str">
        <f t="shared" si="12"/>
        <v>-</v>
      </c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x14ac:dyDescent="0.2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x14ac:dyDescent="0.2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x14ac:dyDescent="0.2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x14ac:dyDescent="0.2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x14ac:dyDescent="0.2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x14ac:dyDescent="0.2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x14ac:dyDescent="0.2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x14ac:dyDescent="0.2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x14ac:dyDescent="0.2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x14ac:dyDescent="0.2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x14ac:dyDescent="0.2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x14ac:dyDescent="0.2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x14ac:dyDescent="0.2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x14ac:dyDescent="0.2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x14ac:dyDescent="0.2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x14ac:dyDescent="0.2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x14ac:dyDescent="0.2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x14ac:dyDescent="0.2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 x14ac:dyDescent="0.2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x14ac:dyDescent="0.2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x14ac:dyDescent="0.2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x14ac:dyDescent="0.2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x14ac:dyDescent="0.2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x14ac:dyDescent="0.2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x14ac:dyDescent="0.2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x14ac:dyDescent="0.2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x14ac:dyDescent="0.2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x14ac:dyDescent="0.2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x14ac:dyDescent="0.2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x14ac:dyDescent="0.2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x14ac:dyDescent="0.2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x14ac:dyDescent="0.2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x14ac:dyDescent="0.2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x14ac:dyDescent="0.2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x14ac:dyDescent="0.2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x14ac:dyDescent="0.2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x14ac:dyDescent="0.2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 x14ac:dyDescent="0.2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 x14ac:dyDescent="0.2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 x14ac:dyDescent="0.2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 x14ac:dyDescent="0.2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 x14ac:dyDescent="0.2">
      <c r="A61" s="310" t="s">
        <v>74</v>
      </c>
      <c r="B61" s="311"/>
      <c r="C61" s="311"/>
      <c r="D61" s="312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619.56521739130437</v>
      </c>
      <c r="AV61" s="55">
        <f t="shared" ref="AV61:AW61" si="44">SUM(AV9:AV60)</f>
        <v>0</v>
      </c>
      <c r="AW61" s="55">
        <f t="shared" si="44"/>
        <v>0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 x14ac:dyDescent="0.2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0.14015244652077702</v>
      </c>
      <c r="AV62" s="61">
        <f>AV61/L61</f>
        <v>0</v>
      </c>
      <c r="AW62" s="61">
        <f>AW61/L61</f>
        <v>0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 x14ac:dyDescent="0.2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13" t="s">
        <v>18</v>
      </c>
      <c r="AP63" s="313"/>
      <c r="AQ63" s="313"/>
      <c r="AR63" s="313"/>
      <c r="AS63" s="313"/>
      <c r="AT63" s="113"/>
      <c r="AU63" s="314">
        <f>(MAX(AU61:AW61)-(AU61+AV61+AW61)/3)/((AU61+AV61+AW61)/3)</f>
        <v>2.0000000000000004</v>
      </c>
      <c r="AV63" s="314"/>
      <c r="AW63" s="314"/>
    </row>
    <row r="64" spans="1:73" s="10" customFormat="1" x14ac:dyDescent="0.2">
      <c r="A64" s="95"/>
      <c r="B64" s="315" t="s">
        <v>124</v>
      </c>
      <c r="C64" s="316"/>
      <c r="D64" s="316"/>
      <c r="E64" s="31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05"/>
      <c r="AP64" s="305"/>
      <c r="AQ64" s="305"/>
      <c r="AR64" s="305"/>
      <c r="AS64" s="305"/>
      <c r="AT64" s="305"/>
      <c r="AU64" s="305"/>
      <c r="AV64" s="305"/>
      <c r="AW64" s="305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 x14ac:dyDescent="0.2">
      <c r="A65" s="94"/>
      <c r="B65" s="93" t="s">
        <v>106</v>
      </c>
      <c r="C65" s="306" t="s">
        <v>123</v>
      </c>
      <c r="D65" s="307"/>
      <c r="E65" s="308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05"/>
      <c r="AP65" s="305"/>
      <c r="AQ65" s="305"/>
      <c r="AR65" s="305"/>
      <c r="AS65" s="305"/>
      <c r="AT65" s="305"/>
      <c r="AU65" s="305"/>
      <c r="AV65" s="305"/>
      <c r="AW65" s="305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 x14ac:dyDescent="0.2">
      <c r="A66" s="94"/>
      <c r="B66" s="22" t="s">
        <v>79</v>
      </c>
      <c r="C66" s="302" t="s">
        <v>107</v>
      </c>
      <c r="D66" s="303"/>
      <c r="E66" s="30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05"/>
      <c r="AP66" s="305"/>
      <c r="AQ66" s="305"/>
      <c r="AR66" s="305"/>
      <c r="AS66" s="305"/>
      <c r="AT66" s="305"/>
      <c r="AU66" s="305"/>
      <c r="AV66" s="305"/>
      <c r="AW66" s="305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 x14ac:dyDescent="0.2">
      <c r="A67" s="94"/>
      <c r="B67" s="22" t="s">
        <v>77</v>
      </c>
      <c r="C67" s="302" t="s">
        <v>108</v>
      </c>
      <c r="D67" s="303"/>
      <c r="E67" s="30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05"/>
      <c r="AP67" s="305"/>
      <c r="AQ67" s="305"/>
      <c r="AR67" s="305"/>
      <c r="AS67" s="305"/>
      <c r="AT67" s="305"/>
      <c r="AU67" s="305"/>
      <c r="AV67" s="305"/>
      <c r="AW67" s="305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 x14ac:dyDescent="0.2">
      <c r="B68" s="22" t="s">
        <v>91</v>
      </c>
      <c r="C68" s="302" t="s">
        <v>109</v>
      </c>
      <c r="D68" s="303"/>
      <c r="E68" s="30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05"/>
      <c r="AP68" s="305"/>
      <c r="AQ68" s="305"/>
      <c r="AR68" s="305"/>
      <c r="AS68" s="305"/>
      <c r="AT68" s="305"/>
      <c r="AU68" s="305"/>
      <c r="AV68" s="305"/>
      <c r="AW68" s="305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 x14ac:dyDescent="0.2">
      <c r="A69" s="94"/>
      <c r="B69" s="22" t="s">
        <v>78</v>
      </c>
      <c r="C69" s="302" t="s">
        <v>110</v>
      </c>
      <c r="D69" s="303"/>
      <c r="E69" s="304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 x14ac:dyDescent="0.2">
      <c r="B70" s="22" t="s">
        <v>111</v>
      </c>
      <c r="C70" s="302" t="s">
        <v>112</v>
      </c>
      <c r="D70" s="303"/>
      <c r="E70" s="304"/>
      <c r="L70" s="114"/>
      <c r="AA70" s="90"/>
    </row>
    <row r="71" spans="1:73" s="1" customFormat="1" x14ac:dyDescent="0.2">
      <c r="B71" s="22" t="s">
        <v>113</v>
      </c>
      <c r="C71" s="302" t="s">
        <v>114</v>
      </c>
      <c r="D71" s="303"/>
      <c r="E71" s="304"/>
      <c r="I71" s="11"/>
      <c r="J71" s="11"/>
      <c r="K71" s="11"/>
      <c r="L71" s="114"/>
      <c r="AA71" s="90"/>
    </row>
    <row r="72" spans="1:73" s="1" customFormat="1" x14ac:dyDescent="0.2">
      <c r="B72" s="22" t="s">
        <v>115</v>
      </c>
      <c r="C72" s="302" t="s">
        <v>116</v>
      </c>
      <c r="D72" s="303"/>
      <c r="E72" s="304"/>
      <c r="I72" s="11"/>
      <c r="J72" s="11"/>
      <c r="K72" s="11"/>
      <c r="AA72" s="90"/>
    </row>
    <row r="73" spans="1:73" s="1" customFormat="1" x14ac:dyDescent="0.2">
      <c r="B73" s="22" t="s">
        <v>117</v>
      </c>
      <c r="C73" s="302" t="s">
        <v>118</v>
      </c>
      <c r="D73" s="303"/>
      <c r="E73" s="304"/>
      <c r="I73" s="11"/>
      <c r="J73" s="11"/>
      <c r="K73" s="11"/>
      <c r="AA73" s="90"/>
    </row>
    <row r="74" spans="1:73" s="1" customFormat="1" ht="25.5" customHeight="1" x14ac:dyDescent="0.2">
      <c r="B74" s="22" t="s">
        <v>119</v>
      </c>
      <c r="C74" s="302" t="s">
        <v>120</v>
      </c>
      <c r="D74" s="303"/>
      <c r="E74" s="304"/>
      <c r="I74" s="11"/>
      <c r="J74" s="11"/>
      <c r="K74" s="11"/>
      <c r="AA74" s="90"/>
    </row>
    <row r="75" spans="1:73" s="1" customFormat="1" ht="25.5" customHeight="1" x14ac:dyDescent="0.2">
      <c r="B75" s="22" t="s">
        <v>121</v>
      </c>
      <c r="C75" s="302" t="s">
        <v>122</v>
      </c>
      <c r="D75" s="303"/>
      <c r="E75" s="304"/>
      <c r="I75" s="11"/>
      <c r="J75" s="11"/>
      <c r="K75" s="11"/>
      <c r="AA75" s="90"/>
    </row>
    <row r="76" spans="1:73" s="1" customFormat="1" ht="27" customHeight="1" x14ac:dyDescent="0.2">
      <c r="B76" s="22" t="s">
        <v>126</v>
      </c>
      <c r="C76" s="302" t="s">
        <v>127</v>
      </c>
      <c r="D76" s="303"/>
      <c r="E76" s="304"/>
      <c r="I76" s="11"/>
      <c r="J76" s="11"/>
      <c r="K76" s="11"/>
      <c r="AA76" s="90"/>
    </row>
    <row r="77" spans="1:73" s="1" customFormat="1" x14ac:dyDescent="0.2">
      <c r="B77" s="22" t="s">
        <v>128</v>
      </c>
      <c r="C77" s="302" t="s">
        <v>129</v>
      </c>
      <c r="D77" s="303"/>
      <c r="E77" s="304"/>
      <c r="I77" s="11"/>
      <c r="J77" s="11"/>
      <c r="K77" s="11"/>
      <c r="AA77" s="90"/>
    </row>
    <row r="78" spans="1:73" s="1" customFormat="1" x14ac:dyDescent="0.2">
      <c r="A78" s="94"/>
      <c r="B78" s="22" t="s">
        <v>130</v>
      </c>
      <c r="C78" s="302" t="s">
        <v>131</v>
      </c>
      <c r="D78" s="303"/>
      <c r="E78" s="304"/>
      <c r="I78" s="11"/>
      <c r="J78" s="11"/>
      <c r="K78" s="11"/>
      <c r="AA78" s="90"/>
    </row>
    <row r="79" spans="1:73" s="1" customFormat="1" x14ac:dyDescent="0.2">
      <c r="B79" s="22" t="s">
        <v>14</v>
      </c>
      <c r="C79" s="302" t="s">
        <v>132</v>
      </c>
      <c r="D79" s="303"/>
      <c r="E79" s="304"/>
      <c r="I79" s="11"/>
      <c r="J79" s="11"/>
      <c r="K79" s="11"/>
      <c r="AA79" s="90"/>
    </row>
    <row r="80" spans="1:73" s="1" customFormat="1" ht="28.5" customHeight="1" x14ac:dyDescent="0.2">
      <c r="B80" s="22" t="s">
        <v>144</v>
      </c>
      <c r="C80" s="302" t="s">
        <v>145</v>
      </c>
      <c r="D80" s="303"/>
      <c r="E80" s="304"/>
      <c r="I80" s="11"/>
      <c r="J80" s="11"/>
      <c r="K80" s="11"/>
      <c r="AA80" s="90"/>
    </row>
    <row r="81" spans="2:27" s="1" customFormat="1" x14ac:dyDescent="0.2">
      <c r="B81" s="22" t="s">
        <v>89</v>
      </c>
      <c r="C81" s="302" t="s">
        <v>146</v>
      </c>
      <c r="D81" s="303"/>
      <c r="E81" s="304"/>
      <c r="I81" s="11"/>
      <c r="J81" s="11"/>
      <c r="K81" s="11"/>
      <c r="AA81" s="90"/>
    </row>
    <row r="82" spans="2:27" s="1" customFormat="1" ht="28.5" customHeight="1" x14ac:dyDescent="0.2">
      <c r="B82" s="22" t="s">
        <v>90</v>
      </c>
      <c r="C82" s="302" t="s">
        <v>147</v>
      </c>
      <c r="D82" s="303"/>
      <c r="E82" s="304"/>
      <c r="I82" s="11"/>
      <c r="J82" s="11"/>
      <c r="K82" s="11"/>
      <c r="AA82" s="90"/>
    </row>
    <row r="83" spans="2:27" s="1" customFormat="1" x14ac:dyDescent="0.2">
      <c r="B83" s="22" t="s">
        <v>148</v>
      </c>
      <c r="C83" s="302" t="s">
        <v>149</v>
      </c>
      <c r="D83" s="303"/>
      <c r="E83" s="304"/>
      <c r="I83" s="11"/>
      <c r="J83" s="11"/>
      <c r="K83" s="11"/>
      <c r="AA83" s="90"/>
    </row>
    <row r="84" spans="2:27" s="1" customFormat="1" x14ac:dyDescent="0.2">
      <c r="B84" s="22" t="s">
        <v>150</v>
      </c>
      <c r="C84" s="302" t="s">
        <v>151</v>
      </c>
      <c r="D84" s="303"/>
      <c r="E84" s="30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N31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36" sqref="A36"/>
    </sheetView>
  </sheetViews>
  <sheetFormatPr defaultRowHeight="12.75" x14ac:dyDescent="0.2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 x14ac:dyDescent="0.2">
      <c r="A1" s="358" t="s">
        <v>0</v>
      </c>
      <c r="B1" s="359"/>
      <c r="C1" s="360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 x14ac:dyDescent="0.2">
      <c r="A2" s="361" t="s">
        <v>191</v>
      </c>
      <c r="B2" s="362"/>
      <c r="C2" s="363"/>
      <c r="D2" s="364"/>
      <c r="E2" s="365"/>
      <c r="F2" s="365"/>
      <c r="G2" s="365"/>
      <c r="H2" s="365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6"/>
      <c r="AB2" s="366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 x14ac:dyDescent="0.2">
      <c r="A3" s="358" t="s">
        <v>205</v>
      </c>
      <c r="B3" s="359"/>
      <c r="C3" s="360"/>
      <c r="D3" s="364"/>
      <c r="E3" s="365"/>
      <c r="F3" s="365"/>
      <c r="G3" s="365"/>
      <c r="H3" s="365"/>
      <c r="I3" s="365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67" t="s">
        <v>103</v>
      </c>
      <c r="AC3" s="368"/>
      <c r="AD3" s="368"/>
      <c r="AE3" s="368"/>
      <c r="AF3" s="368"/>
      <c r="AG3" s="368"/>
      <c r="AH3" s="368"/>
      <c r="AI3" s="368"/>
      <c r="AJ3" s="369"/>
      <c r="AK3" s="4"/>
      <c r="AL3" s="4"/>
      <c r="AM3" s="4"/>
      <c r="BP3"/>
      <c r="BQ3"/>
      <c r="BR3"/>
      <c r="BS3"/>
      <c r="BT3"/>
      <c r="BU3"/>
    </row>
    <row r="4" spans="1:73" ht="18" customHeight="1" x14ac:dyDescent="0.2">
      <c r="A4" s="347" t="s">
        <v>137</v>
      </c>
      <c r="B4" s="347"/>
      <c r="C4" s="347"/>
      <c r="D4" s="347" t="s">
        <v>134</v>
      </c>
      <c r="E4" s="347"/>
      <c r="F4" s="347"/>
      <c r="G4" s="347"/>
      <c r="H4" s="347"/>
      <c r="I4" s="347"/>
      <c r="J4" s="347"/>
      <c r="K4" s="347"/>
      <c r="L4" s="347"/>
      <c r="M4" s="347"/>
      <c r="N4" s="347" t="s">
        <v>135</v>
      </c>
      <c r="O4" s="347"/>
      <c r="P4" s="347"/>
      <c r="Q4" s="348" t="s">
        <v>136</v>
      </c>
      <c r="R4" s="350"/>
      <c r="S4" s="347" t="s">
        <v>125</v>
      </c>
      <c r="T4" s="347" t="s">
        <v>101</v>
      </c>
      <c r="U4" s="347"/>
      <c r="V4" s="347"/>
      <c r="W4" s="347" t="s">
        <v>102</v>
      </c>
      <c r="X4" s="348" t="s">
        <v>138</v>
      </c>
      <c r="Y4" s="349"/>
      <c r="Z4" s="350"/>
      <c r="AA4" s="347" t="s">
        <v>99</v>
      </c>
      <c r="AB4" s="336" t="s">
        <v>93</v>
      </c>
      <c r="AC4" s="337"/>
      <c r="AD4" s="338"/>
      <c r="AE4" s="357" t="s">
        <v>100</v>
      </c>
      <c r="AF4" s="357"/>
      <c r="AG4" s="336" t="s">
        <v>94</v>
      </c>
      <c r="AH4" s="338"/>
      <c r="AI4" s="336" t="s">
        <v>95</v>
      </c>
      <c r="AJ4" s="338"/>
      <c r="AK4" s="336" t="s">
        <v>105</v>
      </c>
      <c r="AL4" s="335" t="s">
        <v>104</v>
      </c>
      <c r="AM4" s="335"/>
      <c r="AN4" s="335"/>
      <c r="AO4" s="336" t="s">
        <v>98</v>
      </c>
      <c r="AP4" s="337"/>
      <c r="AQ4" s="337"/>
      <c r="AR4" s="337"/>
      <c r="AS4" s="337"/>
      <c r="AT4" s="338"/>
      <c r="AU4" s="335" t="s">
        <v>152</v>
      </c>
      <c r="AV4" s="335"/>
      <c r="AW4" s="335"/>
      <c r="BP4"/>
      <c r="BQ4"/>
      <c r="BR4"/>
      <c r="BS4"/>
      <c r="BT4"/>
      <c r="BU4"/>
    </row>
    <row r="5" spans="1:73" ht="18" customHeight="1" x14ac:dyDescent="0.2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51"/>
      <c r="R5" s="353"/>
      <c r="S5" s="347"/>
      <c r="T5" s="347"/>
      <c r="U5" s="347"/>
      <c r="V5" s="347"/>
      <c r="W5" s="347"/>
      <c r="X5" s="351"/>
      <c r="Y5" s="352"/>
      <c r="Z5" s="353"/>
      <c r="AA5" s="347"/>
      <c r="AB5" s="339"/>
      <c r="AC5" s="340"/>
      <c r="AD5" s="341"/>
      <c r="AE5" s="357"/>
      <c r="AF5" s="357"/>
      <c r="AG5" s="339"/>
      <c r="AH5" s="341"/>
      <c r="AI5" s="339"/>
      <c r="AJ5" s="341"/>
      <c r="AK5" s="339"/>
      <c r="AL5" s="335"/>
      <c r="AM5" s="335"/>
      <c r="AN5" s="335"/>
      <c r="AO5" s="339"/>
      <c r="AP5" s="340"/>
      <c r="AQ5" s="340"/>
      <c r="AR5" s="340"/>
      <c r="AS5" s="340"/>
      <c r="AT5" s="341"/>
      <c r="AU5" s="335"/>
      <c r="AV5" s="335"/>
      <c r="AW5" s="335"/>
      <c r="BP5"/>
      <c r="BQ5"/>
      <c r="BR5"/>
      <c r="BS5"/>
      <c r="BT5"/>
      <c r="BU5"/>
    </row>
    <row r="6" spans="1:73" ht="18" customHeight="1" x14ac:dyDescent="0.2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54"/>
      <c r="R6" s="356"/>
      <c r="S6" s="347"/>
      <c r="T6" s="347"/>
      <c r="U6" s="347"/>
      <c r="V6" s="347"/>
      <c r="W6" s="347"/>
      <c r="X6" s="354"/>
      <c r="Y6" s="355"/>
      <c r="Z6" s="356"/>
      <c r="AA6" s="347"/>
      <c r="AB6" s="342"/>
      <c r="AC6" s="343"/>
      <c r="AD6" s="344"/>
      <c r="AE6" s="357"/>
      <c r="AF6" s="357"/>
      <c r="AG6" s="342"/>
      <c r="AH6" s="344"/>
      <c r="AI6" s="342"/>
      <c r="AJ6" s="344"/>
      <c r="AK6" s="342"/>
      <c r="AL6" s="335"/>
      <c r="AM6" s="335"/>
      <c r="AN6" s="335"/>
      <c r="AO6" s="342"/>
      <c r="AP6" s="343"/>
      <c r="AQ6" s="343"/>
      <c r="AR6" s="343"/>
      <c r="AS6" s="343"/>
      <c r="AT6" s="344"/>
      <c r="AU6" s="335"/>
      <c r="AV6" s="335"/>
      <c r="AW6" s="335"/>
      <c r="BP6"/>
      <c r="BQ6"/>
      <c r="BR6"/>
      <c r="BS6"/>
      <c r="BT6"/>
      <c r="BU6"/>
    </row>
    <row r="7" spans="1:73" ht="15.75" customHeight="1" x14ac:dyDescent="0.2">
      <c r="A7" s="332" t="s">
        <v>23</v>
      </c>
      <c r="B7" s="332" t="s">
        <v>1</v>
      </c>
      <c r="C7" s="332" t="s">
        <v>133</v>
      </c>
      <c r="D7" s="319" t="s">
        <v>10</v>
      </c>
      <c r="E7" s="345" t="s">
        <v>33</v>
      </c>
      <c r="F7" s="319" t="s">
        <v>34</v>
      </c>
      <c r="G7" s="319" t="s">
        <v>24</v>
      </c>
      <c r="H7" s="328" t="s">
        <v>25</v>
      </c>
      <c r="I7" s="329" t="s">
        <v>39</v>
      </c>
      <c r="J7" s="329" t="s">
        <v>38</v>
      </c>
      <c r="K7" s="329" t="s">
        <v>41</v>
      </c>
      <c r="L7" s="329" t="s">
        <v>37</v>
      </c>
      <c r="M7" s="329" t="s">
        <v>40</v>
      </c>
      <c r="N7" s="325" t="s">
        <v>72</v>
      </c>
      <c r="O7" s="325" t="s">
        <v>75</v>
      </c>
      <c r="P7" s="325" t="s">
        <v>73</v>
      </c>
      <c r="Q7" s="326" t="s">
        <v>71</v>
      </c>
      <c r="R7" s="333" t="s">
        <v>2</v>
      </c>
      <c r="S7" s="333" t="s">
        <v>3</v>
      </c>
      <c r="T7" s="333" t="s">
        <v>92</v>
      </c>
      <c r="U7" s="333" t="s">
        <v>4</v>
      </c>
      <c r="V7" s="333" t="s">
        <v>35</v>
      </c>
      <c r="W7" s="330" t="s">
        <v>5</v>
      </c>
      <c r="X7" s="330" t="s">
        <v>6</v>
      </c>
      <c r="Y7" s="332" t="s">
        <v>7</v>
      </c>
      <c r="Z7" s="332" t="s">
        <v>42</v>
      </c>
      <c r="AA7" s="332" t="s">
        <v>139</v>
      </c>
      <c r="AB7" s="323" t="s">
        <v>153</v>
      </c>
      <c r="AC7" s="323" t="s">
        <v>68</v>
      </c>
      <c r="AD7" s="323" t="s">
        <v>69</v>
      </c>
      <c r="AE7" s="320" t="s">
        <v>8</v>
      </c>
      <c r="AF7" s="320" t="s">
        <v>9</v>
      </c>
      <c r="AG7" s="322" t="s">
        <v>96</v>
      </c>
      <c r="AH7" s="322" t="s">
        <v>68</v>
      </c>
      <c r="AI7" s="322" t="s">
        <v>96</v>
      </c>
      <c r="AJ7" s="322" t="s">
        <v>68</v>
      </c>
      <c r="AK7" s="323" t="s">
        <v>97</v>
      </c>
      <c r="AL7" s="323" t="s">
        <v>140</v>
      </c>
      <c r="AM7" s="323" t="s">
        <v>141</v>
      </c>
      <c r="AN7" s="323" t="s">
        <v>36</v>
      </c>
      <c r="AO7" s="319" t="s">
        <v>1</v>
      </c>
      <c r="AP7" s="318" t="s">
        <v>142</v>
      </c>
      <c r="AQ7" s="320" t="s">
        <v>143</v>
      </c>
      <c r="AR7" s="318" t="s">
        <v>12</v>
      </c>
      <c r="AS7" s="318" t="s">
        <v>13</v>
      </c>
      <c r="AT7" s="318" t="s">
        <v>76</v>
      </c>
      <c r="AU7" s="309" t="s">
        <v>14</v>
      </c>
      <c r="AV7" s="309" t="s">
        <v>15</v>
      </c>
      <c r="AW7" s="309" t="s">
        <v>16</v>
      </c>
    </row>
    <row r="8" spans="1:73" ht="53.25" customHeight="1" x14ac:dyDescent="0.2">
      <c r="A8" s="332"/>
      <c r="B8" s="332"/>
      <c r="C8" s="332"/>
      <c r="D8" s="319"/>
      <c r="E8" s="346"/>
      <c r="F8" s="319"/>
      <c r="G8" s="319"/>
      <c r="H8" s="328"/>
      <c r="I8" s="329"/>
      <c r="J8" s="329"/>
      <c r="K8" s="329"/>
      <c r="L8" s="329"/>
      <c r="M8" s="329"/>
      <c r="N8" s="325"/>
      <c r="O8" s="325"/>
      <c r="P8" s="325"/>
      <c r="Q8" s="327"/>
      <c r="R8" s="334"/>
      <c r="S8" s="334"/>
      <c r="T8" s="334"/>
      <c r="U8" s="334"/>
      <c r="V8" s="334"/>
      <c r="W8" s="331"/>
      <c r="X8" s="331"/>
      <c r="Y8" s="332"/>
      <c r="Z8" s="332"/>
      <c r="AA8" s="332"/>
      <c r="AB8" s="324"/>
      <c r="AC8" s="324"/>
      <c r="AD8" s="324"/>
      <c r="AE8" s="321"/>
      <c r="AF8" s="321"/>
      <c r="AG8" s="319"/>
      <c r="AH8" s="319"/>
      <c r="AI8" s="319"/>
      <c r="AJ8" s="319"/>
      <c r="AK8" s="324"/>
      <c r="AL8" s="324"/>
      <c r="AM8" s="324"/>
      <c r="AN8" s="324"/>
      <c r="AO8" s="319"/>
      <c r="AP8" s="319"/>
      <c r="AQ8" s="321"/>
      <c r="AR8" s="318"/>
      <c r="AS8" s="318"/>
      <c r="AT8" s="318"/>
      <c r="AU8" s="309"/>
      <c r="AV8" s="309"/>
      <c r="AW8" s="309"/>
    </row>
    <row r="9" spans="1:73" s="33" customFormat="1" ht="23.25" customHeight="1" x14ac:dyDescent="0.2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 t="str">
        <f>IF(V9=0,"-",IF(Q9=0,0,IF(Q9&lt;3,O9/R9,O9/(R9*SQRT(3)))))</f>
        <v>-</v>
      </c>
      <c r="T9" s="43">
        <v>1.06</v>
      </c>
      <c r="U9" s="43"/>
      <c r="V9" s="42"/>
      <c r="W9" s="110" t="str">
        <f>IF(V9=0,"-",IF(V9&lt;15,S9/(T9*U9),(S9/(T9*U9)/0.86)))</f>
        <v>-</v>
      </c>
      <c r="X9" s="45">
        <v>15</v>
      </c>
      <c r="Y9" s="45">
        <v>3</v>
      </c>
      <c r="Z9" s="46" t="e">
        <f>IF(Y9=0,"-",IF(Q9&lt;3,(200*(1/56)*X9*W9)/(Y9*R9),(100*SQRT(3)*(1/56)*X9*W9)/(Y9*R9)))</f>
        <v>#VALUE!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 t="e">
        <f>IF(AB9=0,"-",IF(AC9=0,0,IF(Q9&lt;3,(200*(1/56)*W9*X9)/(AD9*R9),(100*SQRT(3)*(1/56)*W9*X9)/(AD9*R9))))</f>
        <v>#VALUE!</v>
      </c>
      <c r="AF9" s="48" t="e">
        <f t="shared" ref="AF9:AF33" si="2">IF(AB9=0,"-",IF(AC9=0,0,AE9+$AE$61))</f>
        <v>#VALUE!</v>
      </c>
      <c r="AG9" s="47">
        <v>1</v>
      </c>
      <c r="AH9" s="102">
        <v>4</v>
      </c>
      <c r="AI9" s="47">
        <v>1</v>
      </c>
      <c r="AJ9" s="102">
        <v>4</v>
      </c>
      <c r="AK9" s="47">
        <v>2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36.299999999999997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108.89999999999999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NÃO</v>
      </c>
      <c r="AU9" s="50"/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 x14ac:dyDescent="0.2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 t="str">
        <f t="shared" ref="S10:S60" si="5">IF(V10=0,"-",IF(Q10=0,0,IF(Q10&lt;3,O10/R10,O10/(R10*SQRT(3)))))</f>
        <v>-</v>
      </c>
      <c r="T10" s="43">
        <v>1.06</v>
      </c>
      <c r="U10" s="43"/>
      <c r="V10" s="42"/>
      <c r="W10" s="110" t="str">
        <f t="shared" ref="W10:W60" si="6">IF(V10=0,"-",IF(V10&lt;15,S10/(T10*U10),(S10/(T10*U10)/0.86)))</f>
        <v>-</v>
      </c>
      <c r="X10" s="45"/>
      <c r="Y10" s="45"/>
      <c r="Z10" s="46" t="str">
        <f t="shared" ref="Z10:Z60" si="7">IF(Y10=0,"-",IF(Q10&lt;3,(200*(1/56)*X10*W10)/(Y10*R10),(100*SQRT(3)*(1/56)*X10*W10)/(Y10*R10)))</f>
        <v>-</v>
      </c>
      <c r="AA10" s="47"/>
      <c r="AB10" s="47"/>
      <c r="AC10" s="102"/>
      <c r="AD10" s="46" t="str">
        <f t="shared" ref="AD10:AD61" si="8">IF(AB10=0,"-",AB10*AC10)</f>
        <v>-</v>
      </c>
      <c r="AE10" s="46" t="str">
        <f t="shared" ref="AE10:AE61" si="9">IF(AB10=0,"-",IF(AC10=0,0,IF(Q10&lt;3,(200*(1/56)*W10*X10)/(AD10*R10),(100*SQRT(3)*(1/56)*W10*X10)/(AD10*R10))))</f>
        <v>-</v>
      </c>
      <c r="AF10" s="48" t="str">
        <f t="shared" si="2"/>
        <v>-</v>
      </c>
      <c r="AG10" s="47"/>
      <c r="AH10" s="102"/>
      <c r="AI10" s="47"/>
      <c r="AJ10" s="102"/>
      <c r="AK10" s="47"/>
      <c r="AL10" s="44" t="str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-</v>
      </c>
      <c r="AM10" s="44" t="str">
        <f>IF(AA10=2,IF(AC10&gt;=25,LOOKUP(AC10,'Tabela eletroduto'!$A$32:$A$43,'Tabela eletroduto'!$D$32:$D$43)),"-")</f>
        <v>-</v>
      </c>
      <c r="AN10" s="44" t="str">
        <f t="shared" ref="AN10:AN60" si="10">IF(AK10=0,"-",IF(AA10=1,((Q10*AB10+2)*AL10),((Q10*AB10+1)*AM10)))</f>
        <v>-</v>
      </c>
      <c r="AO10" s="35"/>
      <c r="AP10" s="35"/>
      <c r="AQ10" s="35"/>
      <c r="AR10" s="49">
        <f t="shared" ref="AR10:AR60" si="11">IF(Q10=0,"-",Q10)</f>
        <v>1</v>
      </c>
      <c r="AS10" s="47"/>
      <c r="AT10" s="49" t="str">
        <f t="shared" ref="AT10:AT61" si="12">IF(AS10=0,"-",IF(AS10&gt;W10,"SIM","NÃO"))</f>
        <v>-</v>
      </c>
      <c r="AU10" s="50"/>
      <c r="AV10" s="50"/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 x14ac:dyDescent="0.2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 t="str">
        <f t="shared" si="5"/>
        <v>-</v>
      </c>
      <c r="T11" s="43">
        <v>1.06</v>
      </c>
      <c r="U11" s="43"/>
      <c r="V11" s="42"/>
      <c r="W11" s="110" t="str">
        <f t="shared" si="6"/>
        <v>-</v>
      </c>
      <c r="X11" s="45"/>
      <c r="Y11" s="45"/>
      <c r="Z11" s="46" t="str">
        <f t="shared" si="7"/>
        <v>-</v>
      </c>
      <c r="AA11" s="47"/>
      <c r="AB11" s="47"/>
      <c r="AC11" s="102"/>
      <c r="AD11" s="46" t="str">
        <f t="shared" si="8"/>
        <v>-</v>
      </c>
      <c r="AE11" s="46" t="str">
        <f t="shared" si="9"/>
        <v>-</v>
      </c>
      <c r="AF11" s="48" t="str">
        <f t="shared" si="2"/>
        <v>-</v>
      </c>
      <c r="AG11" s="47"/>
      <c r="AH11" s="102"/>
      <c r="AI11" s="47"/>
      <c r="AJ11" s="102"/>
      <c r="AK11" s="47"/>
      <c r="AL11" s="44" t="str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-</v>
      </c>
      <c r="AM11" s="44" t="str">
        <f>IF(AA11=2,IF(AC11&gt;=25,LOOKUP(AC11,'Tabela eletroduto'!$A$32:$A$43,'Tabela eletroduto'!$D$32:$D$43)),"-")</f>
        <v>-</v>
      </c>
      <c r="AN11" s="44" t="str">
        <f t="shared" si="10"/>
        <v>-</v>
      </c>
      <c r="AO11" s="35"/>
      <c r="AP11" s="35"/>
      <c r="AQ11" s="35"/>
      <c r="AR11" s="49">
        <f t="shared" si="11"/>
        <v>2</v>
      </c>
      <c r="AS11" s="47"/>
      <c r="AT11" s="49" t="str">
        <f t="shared" si="12"/>
        <v>-</v>
      </c>
      <c r="AU11" s="50"/>
      <c r="AV11" s="50"/>
      <c r="AW11" s="50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 x14ac:dyDescent="0.2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 t="str">
        <f t="shared" si="5"/>
        <v>-</v>
      </c>
      <c r="T12" s="43">
        <v>1.06</v>
      </c>
      <c r="U12" s="43"/>
      <c r="V12" s="42"/>
      <c r="W12" s="110" t="str">
        <f t="shared" si="6"/>
        <v>-</v>
      </c>
      <c r="X12" s="45"/>
      <c r="Y12" s="45"/>
      <c r="Z12" s="46" t="str">
        <f t="shared" si="7"/>
        <v>-</v>
      </c>
      <c r="AA12" s="47"/>
      <c r="AB12" s="47"/>
      <c r="AC12" s="102"/>
      <c r="AD12" s="46" t="str">
        <f t="shared" si="8"/>
        <v>-</v>
      </c>
      <c r="AE12" s="46" t="str">
        <f t="shared" si="9"/>
        <v>-</v>
      </c>
      <c r="AF12" s="48" t="str">
        <f t="shared" si="2"/>
        <v>-</v>
      </c>
      <c r="AG12" s="47"/>
      <c r="AH12" s="102"/>
      <c r="AI12" s="47"/>
      <c r="AJ12" s="102"/>
      <c r="AK12" s="47"/>
      <c r="AL12" s="44" t="str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-</v>
      </c>
      <c r="AM12" s="44" t="str">
        <f>IF(AA12=2,IF(AC12&gt;=25,LOOKUP(AC12,'Tabela eletroduto'!$A$32:$A$43,'Tabela eletroduto'!$D$32:$D$43)),"-")</f>
        <v>-</v>
      </c>
      <c r="AN12" s="44" t="str">
        <f t="shared" si="10"/>
        <v>-</v>
      </c>
      <c r="AO12" s="35"/>
      <c r="AP12" s="35"/>
      <c r="AQ12" s="35"/>
      <c r="AR12" s="49">
        <f t="shared" si="11"/>
        <v>2</v>
      </c>
      <c r="AS12" s="47"/>
      <c r="AT12" s="49" t="str">
        <f t="shared" si="12"/>
        <v>-</v>
      </c>
      <c r="AU12" s="50"/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 x14ac:dyDescent="0.2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 t="str">
        <f t="shared" si="5"/>
        <v>-</v>
      </c>
      <c r="T13" s="43">
        <v>1.06</v>
      </c>
      <c r="U13" s="43"/>
      <c r="V13" s="42"/>
      <c r="W13" s="110" t="str">
        <f t="shared" si="6"/>
        <v>-</v>
      </c>
      <c r="X13" s="45"/>
      <c r="Y13" s="45"/>
      <c r="Z13" s="46" t="str">
        <f t="shared" si="7"/>
        <v>-</v>
      </c>
      <c r="AA13" s="47"/>
      <c r="AB13" s="47"/>
      <c r="AC13" s="102"/>
      <c r="AD13" s="46" t="str">
        <f t="shared" si="8"/>
        <v>-</v>
      </c>
      <c r="AE13" s="46" t="str">
        <f t="shared" si="9"/>
        <v>-</v>
      </c>
      <c r="AF13" s="48" t="str">
        <f t="shared" si="2"/>
        <v>-</v>
      </c>
      <c r="AG13" s="47"/>
      <c r="AH13" s="102"/>
      <c r="AI13" s="47"/>
      <c r="AJ13" s="102"/>
      <c r="AK13" s="47"/>
      <c r="AL13" s="44" t="str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-</v>
      </c>
      <c r="AM13" s="44" t="str">
        <f>IF(AA13=2,IF(AC13&gt;=25,LOOKUP(AC13,'Tabela eletroduto'!$A$32:$A$43,'Tabela eletroduto'!$D$32:$D$43)),"-")</f>
        <v>-</v>
      </c>
      <c r="AN13" s="44" t="str">
        <f t="shared" si="10"/>
        <v>-</v>
      </c>
      <c r="AO13" s="35"/>
      <c r="AP13" s="35"/>
      <c r="AQ13" s="35"/>
      <c r="AR13" s="49">
        <f t="shared" si="11"/>
        <v>2</v>
      </c>
      <c r="AS13" s="47"/>
      <c r="AT13" s="49" t="str">
        <f t="shared" si="12"/>
        <v>-</v>
      </c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 x14ac:dyDescent="0.2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 t="str">
        <f t="shared" si="5"/>
        <v>-</v>
      </c>
      <c r="T14" s="43">
        <v>1.06</v>
      </c>
      <c r="U14" s="43"/>
      <c r="V14" s="42"/>
      <c r="W14" s="110" t="str">
        <f t="shared" si="6"/>
        <v>-</v>
      </c>
      <c r="X14" s="45"/>
      <c r="Y14" s="45"/>
      <c r="Z14" s="46" t="str">
        <f t="shared" si="7"/>
        <v>-</v>
      </c>
      <c r="AA14" s="47"/>
      <c r="AB14" s="47"/>
      <c r="AC14" s="102"/>
      <c r="AD14" s="46" t="str">
        <f t="shared" si="8"/>
        <v>-</v>
      </c>
      <c r="AE14" s="46" t="str">
        <f t="shared" si="9"/>
        <v>-</v>
      </c>
      <c r="AF14" s="48" t="str">
        <f t="shared" si="2"/>
        <v>-</v>
      </c>
      <c r="AG14" s="47"/>
      <c r="AH14" s="102"/>
      <c r="AI14" s="47"/>
      <c r="AJ14" s="102"/>
      <c r="AK14" s="47"/>
      <c r="AL14" s="44" t="str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-</v>
      </c>
      <c r="AM14" s="44" t="str">
        <f>IF(AA14=2,IF(AC14&gt;=25,LOOKUP(AC14,'Tabela eletroduto'!$A$32:$A$43,'Tabela eletroduto'!$D$32:$D$43)),"-")</f>
        <v>-</v>
      </c>
      <c r="AN14" s="44" t="str">
        <f t="shared" si="10"/>
        <v>-</v>
      </c>
      <c r="AO14" s="35"/>
      <c r="AP14" s="35"/>
      <c r="AQ14" s="35"/>
      <c r="AR14" s="49">
        <v>2</v>
      </c>
      <c r="AS14" s="47"/>
      <c r="AT14" s="49" t="str">
        <f t="shared" si="12"/>
        <v>-</v>
      </c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 x14ac:dyDescent="0.2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 t="str">
        <f t="shared" si="5"/>
        <v>-</v>
      </c>
      <c r="T15" s="43">
        <v>1.06</v>
      </c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>
        <f t="shared" si="11"/>
        <v>2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 x14ac:dyDescent="0.2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 t="str">
        <f t="shared" si="5"/>
        <v>-</v>
      </c>
      <c r="T16" s="43">
        <v>1.06</v>
      </c>
      <c r="U16" s="43"/>
      <c r="V16" s="42"/>
      <c r="W16" s="110" t="str">
        <f t="shared" si="6"/>
        <v>-</v>
      </c>
      <c r="X16" s="45"/>
      <c r="Y16" s="45"/>
      <c r="Z16" s="46" t="str">
        <f t="shared" si="7"/>
        <v>-</v>
      </c>
      <c r="AA16" s="47"/>
      <c r="AB16" s="47"/>
      <c r="AC16" s="102"/>
      <c r="AD16" s="46" t="str">
        <f t="shared" si="8"/>
        <v>-</v>
      </c>
      <c r="AE16" s="46" t="str">
        <f t="shared" si="9"/>
        <v>-</v>
      </c>
      <c r="AF16" s="48" t="str">
        <f t="shared" si="2"/>
        <v>-</v>
      </c>
      <c r="AG16" s="47"/>
      <c r="AH16" s="102"/>
      <c r="AI16" s="47"/>
      <c r="AJ16" s="102"/>
      <c r="AK16" s="47"/>
      <c r="AL16" s="44" t="str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-</v>
      </c>
      <c r="AM16" s="44" t="str">
        <f>IF(AA16=2,IF(AC16&gt;=25,LOOKUP(AC16,'Tabela eletroduto'!$A$32:$A$43,'Tabela eletroduto'!$D$32:$D$43)),"-")</f>
        <v>-</v>
      </c>
      <c r="AN16" s="44" t="str">
        <f t="shared" si="10"/>
        <v>-</v>
      </c>
      <c r="AO16" s="35" t="s">
        <v>148</v>
      </c>
      <c r="AP16" s="35"/>
      <c r="AQ16" s="35"/>
      <c r="AR16" s="49">
        <f t="shared" si="11"/>
        <v>1</v>
      </c>
      <c r="AS16" s="47"/>
      <c r="AT16" s="49" t="str">
        <f t="shared" si="12"/>
        <v>-</v>
      </c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 x14ac:dyDescent="0.2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 t="str">
        <f t="shared" si="5"/>
        <v>-</v>
      </c>
      <c r="T17" s="43">
        <v>1.06</v>
      </c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>
        <f t="shared" si="11"/>
        <v>2</v>
      </c>
      <c r="AS17" s="47"/>
      <c r="AT17" s="49" t="str">
        <f t="shared" si="12"/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 x14ac:dyDescent="0.2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 t="str">
        <f t="shared" si="5"/>
        <v>-</v>
      </c>
      <c r="T18" s="43">
        <v>1.06</v>
      </c>
      <c r="U18" s="43"/>
      <c r="V18" s="42"/>
      <c r="W18" s="110" t="str">
        <f t="shared" si="6"/>
        <v>-</v>
      </c>
      <c r="X18" s="45"/>
      <c r="Y18" s="45"/>
      <c r="Z18" s="46" t="str">
        <f t="shared" si="7"/>
        <v>-</v>
      </c>
      <c r="AA18" s="47"/>
      <c r="AB18" s="47"/>
      <c r="AC18" s="102"/>
      <c r="AD18" s="46" t="str">
        <f t="shared" si="8"/>
        <v>-</v>
      </c>
      <c r="AE18" s="46" t="str">
        <f t="shared" si="9"/>
        <v>-</v>
      </c>
      <c r="AF18" s="48" t="str">
        <f t="shared" si="2"/>
        <v>-</v>
      </c>
      <c r="AG18" s="47"/>
      <c r="AH18" s="102"/>
      <c r="AI18" s="47"/>
      <c r="AJ18" s="102"/>
      <c r="AK18" s="47"/>
      <c r="AL18" s="44" t="str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-</v>
      </c>
      <c r="AM18" s="44" t="str">
        <f>IF(AA18=2,IF(AC18&gt;=25,LOOKUP(AC18,'Tabela eletroduto'!$A$32:$A$43,'Tabela eletroduto'!$D$32:$D$43)),"-")</f>
        <v>-</v>
      </c>
      <c r="AN18" s="44" t="str">
        <f t="shared" si="10"/>
        <v>-</v>
      </c>
      <c r="AO18" s="35"/>
      <c r="AP18" s="35"/>
      <c r="AQ18" s="35"/>
      <c r="AR18" s="49">
        <f t="shared" si="11"/>
        <v>1</v>
      </c>
      <c r="AS18" s="47"/>
      <c r="AT18" s="49" t="str">
        <f t="shared" si="12"/>
        <v>-</v>
      </c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 x14ac:dyDescent="0.2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 t="str">
        <f t="shared" si="5"/>
        <v>-</v>
      </c>
      <c r="T19" s="43">
        <v>1.06</v>
      </c>
      <c r="U19" s="43"/>
      <c r="V19" s="42"/>
      <c r="W19" s="110" t="str">
        <f t="shared" si="6"/>
        <v>-</v>
      </c>
      <c r="X19" s="45"/>
      <c r="Y19" s="45"/>
      <c r="Z19" s="46" t="str">
        <f t="shared" si="7"/>
        <v>-</v>
      </c>
      <c r="AA19" s="47"/>
      <c r="AB19" s="47"/>
      <c r="AC19" s="102"/>
      <c r="AD19" s="46" t="str">
        <f t="shared" si="8"/>
        <v>-</v>
      </c>
      <c r="AE19" s="46" t="str">
        <f t="shared" si="9"/>
        <v>-</v>
      </c>
      <c r="AF19" s="48" t="str">
        <f t="shared" si="2"/>
        <v>-</v>
      </c>
      <c r="AG19" s="47"/>
      <c r="AH19" s="102"/>
      <c r="AI19" s="47"/>
      <c r="AJ19" s="102"/>
      <c r="AK19" s="47"/>
      <c r="AL19" s="44" t="str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-</v>
      </c>
      <c r="AM19" s="44" t="str">
        <f>IF(AA19=2,IF(AC19&gt;=25,LOOKUP(AC19,'Tabela eletroduto'!$A$32:$A$43,'Tabela eletroduto'!$D$32:$D$43)),"-")</f>
        <v>-</v>
      </c>
      <c r="AN19" s="44" t="str">
        <f t="shared" si="10"/>
        <v>-</v>
      </c>
      <c r="AO19" s="35"/>
      <c r="AP19" s="35"/>
      <c r="AQ19" s="35"/>
      <c r="AR19" s="49">
        <f t="shared" si="11"/>
        <v>1</v>
      </c>
      <c r="AS19" s="47"/>
      <c r="AT19" s="49" t="str">
        <f t="shared" si="12"/>
        <v>-</v>
      </c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 x14ac:dyDescent="0.2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 t="str">
        <f t="shared" si="5"/>
        <v>-</v>
      </c>
      <c r="T20" s="43">
        <v>1.06</v>
      </c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>
        <f t="shared" si="11"/>
        <v>1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x14ac:dyDescent="0.2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1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 x14ac:dyDescent="0.2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1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 x14ac:dyDescent="0.2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1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 x14ac:dyDescent="0.2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 t="str">
        <f t="shared" si="5"/>
        <v>-</v>
      </c>
      <c r="T24" s="43">
        <v>1.06</v>
      </c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>
        <f t="shared" si="11"/>
        <v>1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 x14ac:dyDescent="0.2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 t="str">
        <f t="shared" si="5"/>
        <v>-</v>
      </c>
      <c r="T25" s="43">
        <v>1.06</v>
      </c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>
        <f t="shared" si="11"/>
        <v>1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 x14ac:dyDescent="0.2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 t="str">
        <f t="shared" si="5"/>
        <v>-</v>
      </c>
      <c r="T26" s="43">
        <v>1.06</v>
      </c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>
        <f t="shared" si="11"/>
        <v>1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x14ac:dyDescent="0.2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 t="str">
        <f t="shared" si="5"/>
        <v>-</v>
      </c>
      <c r="T27" s="43">
        <v>1.06</v>
      </c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>
        <f t="shared" si="11"/>
        <v>1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 x14ac:dyDescent="0.2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 t="str">
        <f t="shared" si="5"/>
        <v>-</v>
      </c>
      <c r="T28" s="43">
        <v>1.06</v>
      </c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>
        <f t="shared" si="11"/>
        <v>1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 x14ac:dyDescent="0.2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 t="str">
        <f t="shared" si="5"/>
        <v>-</v>
      </c>
      <c r="T29" s="43">
        <v>1.06</v>
      </c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>
        <f t="shared" si="11"/>
        <v>1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 x14ac:dyDescent="0.2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 t="str">
        <f t="shared" si="5"/>
        <v>-</v>
      </c>
      <c r="T30" s="43">
        <v>1.06</v>
      </c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>
        <f t="shared" si="11"/>
        <v>1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 x14ac:dyDescent="0.2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 t="str">
        <f t="shared" si="5"/>
        <v>-</v>
      </c>
      <c r="T31" s="43">
        <v>1.06</v>
      </c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>
        <f t="shared" si="11"/>
        <v>1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 x14ac:dyDescent="0.2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 t="str">
        <f t="shared" si="5"/>
        <v>-</v>
      </c>
      <c r="T32" s="43">
        <v>1.06</v>
      </c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>
        <f t="shared" si="11"/>
        <v>1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x14ac:dyDescent="0.2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x14ac:dyDescent="0.2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x14ac:dyDescent="0.2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x14ac:dyDescent="0.2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x14ac:dyDescent="0.2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 x14ac:dyDescent="0.2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x14ac:dyDescent="0.2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x14ac:dyDescent="0.2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x14ac:dyDescent="0.2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x14ac:dyDescent="0.2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x14ac:dyDescent="0.2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x14ac:dyDescent="0.2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x14ac:dyDescent="0.2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x14ac:dyDescent="0.2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x14ac:dyDescent="0.2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x14ac:dyDescent="0.2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x14ac:dyDescent="0.2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x14ac:dyDescent="0.2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x14ac:dyDescent="0.2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x14ac:dyDescent="0.2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x14ac:dyDescent="0.2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x14ac:dyDescent="0.2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x14ac:dyDescent="0.2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x14ac:dyDescent="0.2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 x14ac:dyDescent="0.2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 x14ac:dyDescent="0.2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 x14ac:dyDescent="0.2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 x14ac:dyDescent="0.2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 x14ac:dyDescent="0.2">
      <c r="A61" s="310" t="s">
        <v>74</v>
      </c>
      <c r="B61" s="311"/>
      <c r="C61" s="311"/>
      <c r="D61" s="312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0</v>
      </c>
      <c r="AV61" s="55">
        <f t="shared" ref="AV61:AW61" si="17">SUM(AV9:AV60)</f>
        <v>0</v>
      </c>
      <c r="AW61" s="55">
        <f t="shared" si="17"/>
        <v>0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 x14ac:dyDescent="0.2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</v>
      </c>
      <c r="AV62" s="61">
        <f>AV61/L61</f>
        <v>0</v>
      </c>
      <c r="AW62" s="61">
        <f>AW61/L61</f>
        <v>0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 x14ac:dyDescent="0.2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13" t="s">
        <v>18</v>
      </c>
      <c r="AP63" s="313"/>
      <c r="AQ63" s="313"/>
      <c r="AR63" s="313"/>
      <c r="AS63" s="313"/>
      <c r="AT63" s="213"/>
      <c r="AU63" s="314" t="e">
        <f>(MAX(AU61:AW61)-(AU61+AV61+AW61)/3)/((AU61+AV61+AW61)/3)</f>
        <v>#DIV/0!</v>
      </c>
      <c r="AV63" s="314"/>
      <c r="AW63" s="314"/>
    </row>
    <row r="64" spans="1:73" s="10" customFormat="1" x14ac:dyDescent="0.2">
      <c r="A64" s="95"/>
      <c r="B64" s="315" t="s">
        <v>124</v>
      </c>
      <c r="C64" s="316"/>
      <c r="D64" s="316"/>
      <c r="E64" s="31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05"/>
      <c r="AP64" s="305"/>
      <c r="AQ64" s="305"/>
      <c r="AR64" s="305"/>
      <c r="AS64" s="305"/>
      <c r="AT64" s="305"/>
      <c r="AU64" s="305"/>
      <c r="AV64" s="305"/>
      <c r="AW64" s="305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 x14ac:dyDescent="0.2">
      <c r="A65" s="94"/>
      <c r="B65" s="93" t="s">
        <v>106</v>
      </c>
      <c r="C65" s="306" t="s">
        <v>123</v>
      </c>
      <c r="D65" s="307"/>
      <c r="E65" s="308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05"/>
      <c r="AP65" s="305"/>
      <c r="AQ65" s="305"/>
      <c r="AR65" s="305"/>
      <c r="AS65" s="305"/>
      <c r="AT65" s="305"/>
      <c r="AU65" s="305"/>
      <c r="AV65" s="305"/>
      <c r="AW65" s="305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 x14ac:dyDescent="0.2">
      <c r="A66" s="94"/>
      <c r="B66" s="210" t="s">
        <v>79</v>
      </c>
      <c r="C66" s="302" t="s">
        <v>107</v>
      </c>
      <c r="D66" s="303"/>
      <c r="E66" s="30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05"/>
      <c r="AP66" s="305"/>
      <c r="AQ66" s="305"/>
      <c r="AR66" s="305"/>
      <c r="AS66" s="305"/>
      <c r="AT66" s="305"/>
      <c r="AU66" s="305"/>
      <c r="AV66" s="305"/>
      <c r="AW66" s="305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 x14ac:dyDescent="0.2">
      <c r="A67" s="94"/>
      <c r="B67" s="210" t="s">
        <v>77</v>
      </c>
      <c r="C67" s="302" t="s">
        <v>108</v>
      </c>
      <c r="D67" s="303"/>
      <c r="E67" s="30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05"/>
      <c r="AP67" s="305"/>
      <c r="AQ67" s="305"/>
      <c r="AR67" s="305"/>
      <c r="AS67" s="305"/>
      <c r="AT67" s="305"/>
      <c r="AU67" s="305"/>
      <c r="AV67" s="305"/>
      <c r="AW67" s="305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 x14ac:dyDescent="0.2">
      <c r="B68" s="210" t="s">
        <v>91</v>
      </c>
      <c r="C68" s="302" t="s">
        <v>109</v>
      </c>
      <c r="D68" s="303"/>
      <c r="E68" s="30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05"/>
      <c r="AP68" s="305"/>
      <c r="AQ68" s="305"/>
      <c r="AR68" s="305"/>
      <c r="AS68" s="305"/>
      <c r="AT68" s="305"/>
      <c r="AU68" s="305"/>
      <c r="AV68" s="305"/>
      <c r="AW68" s="305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 x14ac:dyDescent="0.2">
      <c r="A69" s="94"/>
      <c r="B69" s="210" t="s">
        <v>78</v>
      </c>
      <c r="C69" s="302" t="s">
        <v>110</v>
      </c>
      <c r="D69" s="303"/>
      <c r="E69" s="304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 x14ac:dyDescent="0.2">
      <c r="B70" s="210" t="s">
        <v>111</v>
      </c>
      <c r="C70" s="302" t="s">
        <v>112</v>
      </c>
      <c r="D70" s="303"/>
      <c r="E70" s="304"/>
      <c r="L70" s="214"/>
      <c r="AA70" s="90"/>
    </row>
    <row r="71" spans="1:73" s="1" customFormat="1" x14ac:dyDescent="0.2">
      <c r="B71" s="210" t="s">
        <v>113</v>
      </c>
      <c r="C71" s="302" t="s">
        <v>114</v>
      </c>
      <c r="D71" s="303"/>
      <c r="E71" s="304"/>
      <c r="I71" s="11"/>
      <c r="J71" s="11"/>
      <c r="K71" s="11"/>
      <c r="L71" s="214"/>
      <c r="AA71" s="90"/>
    </row>
    <row r="72" spans="1:73" s="1" customFormat="1" x14ac:dyDescent="0.2">
      <c r="B72" s="210" t="s">
        <v>115</v>
      </c>
      <c r="C72" s="302" t="s">
        <v>116</v>
      </c>
      <c r="D72" s="303"/>
      <c r="E72" s="304"/>
      <c r="I72" s="11"/>
      <c r="J72" s="11"/>
      <c r="K72" s="11"/>
      <c r="AA72" s="90"/>
    </row>
    <row r="73" spans="1:73" s="1" customFormat="1" x14ac:dyDescent="0.2">
      <c r="B73" s="210" t="s">
        <v>117</v>
      </c>
      <c r="C73" s="302" t="s">
        <v>118</v>
      </c>
      <c r="D73" s="303"/>
      <c r="E73" s="304"/>
      <c r="I73" s="11"/>
      <c r="J73" s="11"/>
      <c r="K73" s="11"/>
      <c r="AA73" s="90"/>
    </row>
    <row r="74" spans="1:73" s="1" customFormat="1" ht="25.5" customHeight="1" x14ac:dyDescent="0.2">
      <c r="B74" s="210" t="s">
        <v>119</v>
      </c>
      <c r="C74" s="302" t="s">
        <v>120</v>
      </c>
      <c r="D74" s="303"/>
      <c r="E74" s="304"/>
      <c r="I74" s="11"/>
      <c r="J74" s="11"/>
      <c r="K74" s="11"/>
      <c r="AA74" s="90"/>
    </row>
    <row r="75" spans="1:73" s="1" customFormat="1" ht="25.5" customHeight="1" x14ac:dyDescent="0.2">
      <c r="B75" s="210" t="s">
        <v>121</v>
      </c>
      <c r="C75" s="302" t="s">
        <v>122</v>
      </c>
      <c r="D75" s="303"/>
      <c r="E75" s="304"/>
      <c r="I75" s="11"/>
      <c r="J75" s="11"/>
      <c r="K75" s="11"/>
      <c r="AA75" s="90"/>
    </row>
    <row r="76" spans="1:73" s="1" customFormat="1" ht="27" customHeight="1" x14ac:dyDescent="0.2">
      <c r="B76" s="210" t="s">
        <v>126</v>
      </c>
      <c r="C76" s="302" t="s">
        <v>127</v>
      </c>
      <c r="D76" s="303"/>
      <c r="E76" s="304"/>
      <c r="I76" s="11"/>
      <c r="J76" s="11"/>
      <c r="K76" s="11"/>
      <c r="AA76" s="90"/>
    </row>
    <row r="77" spans="1:73" s="1" customFormat="1" x14ac:dyDescent="0.2">
      <c r="B77" s="210" t="s">
        <v>128</v>
      </c>
      <c r="C77" s="302" t="s">
        <v>129</v>
      </c>
      <c r="D77" s="303"/>
      <c r="E77" s="304"/>
      <c r="I77" s="11"/>
      <c r="J77" s="11"/>
      <c r="K77" s="11"/>
      <c r="AA77" s="90"/>
    </row>
    <row r="78" spans="1:73" s="1" customFormat="1" x14ac:dyDescent="0.2">
      <c r="A78" s="94"/>
      <c r="B78" s="210" t="s">
        <v>130</v>
      </c>
      <c r="C78" s="302" t="s">
        <v>131</v>
      </c>
      <c r="D78" s="303"/>
      <c r="E78" s="304"/>
      <c r="I78" s="11"/>
      <c r="J78" s="11"/>
      <c r="K78" s="11"/>
      <c r="AA78" s="90"/>
    </row>
    <row r="79" spans="1:73" s="1" customFormat="1" x14ac:dyDescent="0.2">
      <c r="B79" s="210" t="s">
        <v>14</v>
      </c>
      <c r="C79" s="302" t="s">
        <v>132</v>
      </c>
      <c r="D79" s="303"/>
      <c r="E79" s="304"/>
      <c r="I79" s="11"/>
      <c r="J79" s="11"/>
      <c r="K79" s="11"/>
      <c r="AA79" s="90"/>
    </row>
    <row r="80" spans="1:73" s="1" customFormat="1" ht="28.5" customHeight="1" x14ac:dyDescent="0.2">
      <c r="B80" s="210" t="s">
        <v>144</v>
      </c>
      <c r="C80" s="302" t="s">
        <v>145</v>
      </c>
      <c r="D80" s="303"/>
      <c r="E80" s="304"/>
      <c r="I80" s="11"/>
      <c r="J80" s="11"/>
      <c r="K80" s="11"/>
      <c r="AA80" s="90"/>
    </row>
    <row r="81" spans="2:27" s="1" customFormat="1" x14ac:dyDescent="0.2">
      <c r="B81" s="210" t="s">
        <v>89</v>
      </c>
      <c r="C81" s="302" t="s">
        <v>146</v>
      </c>
      <c r="D81" s="303"/>
      <c r="E81" s="304"/>
      <c r="I81" s="11"/>
      <c r="J81" s="11"/>
      <c r="K81" s="11"/>
      <c r="AA81" s="90"/>
    </row>
    <row r="82" spans="2:27" s="1" customFormat="1" ht="28.5" customHeight="1" x14ac:dyDescent="0.2">
      <c r="B82" s="210" t="s">
        <v>90</v>
      </c>
      <c r="C82" s="302" t="s">
        <v>147</v>
      </c>
      <c r="D82" s="303"/>
      <c r="E82" s="304"/>
      <c r="I82" s="11"/>
      <c r="J82" s="11"/>
      <c r="K82" s="11"/>
      <c r="AA82" s="90"/>
    </row>
    <row r="83" spans="2:27" s="1" customFormat="1" x14ac:dyDescent="0.2">
      <c r="B83" s="210" t="s">
        <v>148</v>
      </c>
      <c r="C83" s="302" t="s">
        <v>149</v>
      </c>
      <c r="D83" s="303"/>
      <c r="E83" s="304"/>
      <c r="I83" s="11"/>
      <c r="J83" s="11"/>
      <c r="K83" s="11"/>
      <c r="AA83" s="90"/>
    </row>
    <row r="84" spans="2:27" s="1" customFormat="1" x14ac:dyDescent="0.2">
      <c r="B84" s="210" t="s">
        <v>150</v>
      </c>
      <c r="C84" s="302" t="s">
        <v>151</v>
      </c>
      <c r="D84" s="303"/>
      <c r="E84" s="304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R16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Y9" sqref="Y9"/>
    </sheetView>
  </sheetViews>
  <sheetFormatPr defaultRowHeight="12.75" x14ac:dyDescent="0.2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 x14ac:dyDescent="0.2">
      <c r="A1" s="358" t="s">
        <v>0</v>
      </c>
      <c r="B1" s="359"/>
      <c r="C1" s="360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 x14ac:dyDescent="0.2">
      <c r="A2" s="361" t="s">
        <v>191</v>
      </c>
      <c r="B2" s="362"/>
      <c r="C2" s="363"/>
      <c r="D2" s="364"/>
      <c r="E2" s="365"/>
      <c r="F2" s="365"/>
      <c r="G2" s="365"/>
      <c r="H2" s="365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6"/>
      <c r="AB2" s="366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 x14ac:dyDescent="0.2">
      <c r="A3" s="358" t="s">
        <v>231</v>
      </c>
      <c r="B3" s="359"/>
      <c r="C3" s="360"/>
      <c r="D3" s="364"/>
      <c r="E3" s="365"/>
      <c r="F3" s="365"/>
      <c r="G3" s="365"/>
      <c r="H3" s="365"/>
      <c r="I3" s="365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67" t="s">
        <v>103</v>
      </c>
      <c r="AC3" s="368"/>
      <c r="AD3" s="368"/>
      <c r="AE3" s="368"/>
      <c r="AF3" s="368"/>
      <c r="AG3" s="368"/>
      <c r="AH3" s="368"/>
      <c r="AI3" s="368"/>
      <c r="AJ3" s="369"/>
      <c r="AK3" s="4"/>
      <c r="AL3" s="4"/>
      <c r="AM3" s="4"/>
      <c r="BP3"/>
      <c r="BQ3"/>
      <c r="BR3"/>
      <c r="BS3"/>
      <c r="BT3"/>
      <c r="BU3"/>
    </row>
    <row r="4" spans="1:73" ht="18" customHeight="1" x14ac:dyDescent="0.2">
      <c r="A4" s="347" t="s">
        <v>137</v>
      </c>
      <c r="B4" s="347"/>
      <c r="C4" s="347"/>
      <c r="D4" s="347" t="s">
        <v>134</v>
      </c>
      <c r="E4" s="347"/>
      <c r="F4" s="347"/>
      <c r="G4" s="347"/>
      <c r="H4" s="347"/>
      <c r="I4" s="347"/>
      <c r="J4" s="347"/>
      <c r="K4" s="347"/>
      <c r="L4" s="347"/>
      <c r="M4" s="347"/>
      <c r="N4" s="347" t="s">
        <v>135</v>
      </c>
      <c r="O4" s="347"/>
      <c r="P4" s="347"/>
      <c r="Q4" s="348" t="s">
        <v>136</v>
      </c>
      <c r="R4" s="350"/>
      <c r="S4" s="347" t="s">
        <v>125</v>
      </c>
      <c r="T4" s="347" t="s">
        <v>101</v>
      </c>
      <c r="U4" s="347"/>
      <c r="V4" s="347"/>
      <c r="W4" s="347" t="s">
        <v>102</v>
      </c>
      <c r="X4" s="348" t="s">
        <v>138</v>
      </c>
      <c r="Y4" s="349"/>
      <c r="Z4" s="350"/>
      <c r="AA4" s="347" t="s">
        <v>99</v>
      </c>
      <c r="AB4" s="336" t="s">
        <v>93</v>
      </c>
      <c r="AC4" s="337"/>
      <c r="AD4" s="338"/>
      <c r="AE4" s="357" t="s">
        <v>100</v>
      </c>
      <c r="AF4" s="357"/>
      <c r="AG4" s="336" t="s">
        <v>94</v>
      </c>
      <c r="AH4" s="338"/>
      <c r="AI4" s="336" t="s">
        <v>95</v>
      </c>
      <c r="AJ4" s="338"/>
      <c r="AK4" s="336" t="s">
        <v>105</v>
      </c>
      <c r="AL4" s="335" t="s">
        <v>104</v>
      </c>
      <c r="AM4" s="335"/>
      <c r="AN4" s="335"/>
      <c r="AO4" s="336" t="s">
        <v>98</v>
      </c>
      <c r="AP4" s="337"/>
      <c r="AQ4" s="337"/>
      <c r="AR4" s="337"/>
      <c r="AS4" s="337"/>
      <c r="AT4" s="338"/>
      <c r="AU4" s="335" t="s">
        <v>152</v>
      </c>
      <c r="AV4" s="335"/>
      <c r="AW4" s="335"/>
      <c r="BP4"/>
      <c r="BQ4"/>
      <c r="BR4"/>
      <c r="BS4"/>
      <c r="BT4"/>
      <c r="BU4"/>
    </row>
    <row r="5" spans="1:73" ht="18" customHeight="1" x14ac:dyDescent="0.2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51"/>
      <c r="R5" s="353"/>
      <c r="S5" s="347"/>
      <c r="T5" s="347"/>
      <c r="U5" s="347"/>
      <c r="V5" s="347"/>
      <c r="W5" s="347"/>
      <c r="X5" s="351"/>
      <c r="Y5" s="352"/>
      <c r="Z5" s="353"/>
      <c r="AA5" s="347"/>
      <c r="AB5" s="339"/>
      <c r="AC5" s="340"/>
      <c r="AD5" s="341"/>
      <c r="AE5" s="357"/>
      <c r="AF5" s="357"/>
      <c r="AG5" s="339"/>
      <c r="AH5" s="341"/>
      <c r="AI5" s="339"/>
      <c r="AJ5" s="341"/>
      <c r="AK5" s="339"/>
      <c r="AL5" s="335"/>
      <c r="AM5" s="335"/>
      <c r="AN5" s="335"/>
      <c r="AO5" s="339"/>
      <c r="AP5" s="340"/>
      <c r="AQ5" s="340"/>
      <c r="AR5" s="340"/>
      <c r="AS5" s="340"/>
      <c r="AT5" s="341"/>
      <c r="AU5" s="335"/>
      <c r="AV5" s="335"/>
      <c r="AW5" s="335"/>
      <c r="BP5"/>
      <c r="BQ5"/>
      <c r="BR5"/>
      <c r="BS5"/>
      <c r="BT5"/>
      <c r="BU5"/>
    </row>
    <row r="6" spans="1:73" ht="18" customHeight="1" x14ac:dyDescent="0.2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54"/>
      <c r="R6" s="356"/>
      <c r="S6" s="347"/>
      <c r="T6" s="347"/>
      <c r="U6" s="347"/>
      <c r="V6" s="347"/>
      <c r="W6" s="347"/>
      <c r="X6" s="354"/>
      <c r="Y6" s="355"/>
      <c r="Z6" s="356"/>
      <c r="AA6" s="347"/>
      <c r="AB6" s="342"/>
      <c r="AC6" s="343"/>
      <c r="AD6" s="344"/>
      <c r="AE6" s="357"/>
      <c r="AF6" s="357"/>
      <c r="AG6" s="342"/>
      <c r="AH6" s="344"/>
      <c r="AI6" s="342"/>
      <c r="AJ6" s="344"/>
      <c r="AK6" s="342"/>
      <c r="AL6" s="335"/>
      <c r="AM6" s="335"/>
      <c r="AN6" s="335"/>
      <c r="AO6" s="342"/>
      <c r="AP6" s="343"/>
      <c r="AQ6" s="343"/>
      <c r="AR6" s="343"/>
      <c r="AS6" s="343"/>
      <c r="AT6" s="344"/>
      <c r="AU6" s="335"/>
      <c r="AV6" s="335"/>
      <c r="AW6" s="335"/>
      <c r="BP6"/>
      <c r="BQ6"/>
      <c r="BR6"/>
      <c r="BS6"/>
      <c r="BT6"/>
      <c r="BU6"/>
    </row>
    <row r="7" spans="1:73" ht="15.75" customHeight="1" x14ac:dyDescent="0.2">
      <c r="A7" s="332" t="s">
        <v>23</v>
      </c>
      <c r="B7" s="332" t="s">
        <v>1</v>
      </c>
      <c r="C7" s="332" t="s">
        <v>133</v>
      </c>
      <c r="D7" s="319" t="s">
        <v>10</v>
      </c>
      <c r="E7" s="345" t="s">
        <v>33</v>
      </c>
      <c r="F7" s="319" t="s">
        <v>34</v>
      </c>
      <c r="G7" s="319" t="s">
        <v>24</v>
      </c>
      <c r="H7" s="328" t="s">
        <v>25</v>
      </c>
      <c r="I7" s="329" t="s">
        <v>39</v>
      </c>
      <c r="J7" s="329" t="s">
        <v>38</v>
      </c>
      <c r="K7" s="329" t="s">
        <v>41</v>
      </c>
      <c r="L7" s="329" t="s">
        <v>37</v>
      </c>
      <c r="M7" s="329" t="s">
        <v>40</v>
      </c>
      <c r="N7" s="325" t="s">
        <v>72</v>
      </c>
      <c r="O7" s="325" t="s">
        <v>75</v>
      </c>
      <c r="P7" s="325" t="s">
        <v>73</v>
      </c>
      <c r="Q7" s="326" t="s">
        <v>71</v>
      </c>
      <c r="R7" s="333" t="s">
        <v>2</v>
      </c>
      <c r="S7" s="333" t="s">
        <v>3</v>
      </c>
      <c r="T7" s="333" t="s">
        <v>92</v>
      </c>
      <c r="U7" s="333" t="s">
        <v>4</v>
      </c>
      <c r="V7" s="333" t="s">
        <v>35</v>
      </c>
      <c r="W7" s="330" t="s">
        <v>5</v>
      </c>
      <c r="X7" s="330" t="s">
        <v>6</v>
      </c>
      <c r="Y7" s="332" t="s">
        <v>7</v>
      </c>
      <c r="Z7" s="332" t="s">
        <v>42</v>
      </c>
      <c r="AA7" s="332" t="s">
        <v>139</v>
      </c>
      <c r="AB7" s="323" t="s">
        <v>153</v>
      </c>
      <c r="AC7" s="323" t="s">
        <v>68</v>
      </c>
      <c r="AD7" s="323" t="s">
        <v>69</v>
      </c>
      <c r="AE7" s="320" t="s">
        <v>8</v>
      </c>
      <c r="AF7" s="320" t="s">
        <v>9</v>
      </c>
      <c r="AG7" s="322" t="s">
        <v>96</v>
      </c>
      <c r="AH7" s="322" t="s">
        <v>68</v>
      </c>
      <c r="AI7" s="322" t="s">
        <v>96</v>
      </c>
      <c r="AJ7" s="322" t="s">
        <v>68</v>
      </c>
      <c r="AK7" s="323" t="s">
        <v>97</v>
      </c>
      <c r="AL7" s="323" t="s">
        <v>140</v>
      </c>
      <c r="AM7" s="323" t="s">
        <v>141</v>
      </c>
      <c r="AN7" s="323" t="s">
        <v>36</v>
      </c>
      <c r="AO7" s="319" t="s">
        <v>1</v>
      </c>
      <c r="AP7" s="318" t="s">
        <v>142</v>
      </c>
      <c r="AQ7" s="320" t="s">
        <v>143</v>
      </c>
      <c r="AR7" s="318" t="s">
        <v>12</v>
      </c>
      <c r="AS7" s="318" t="s">
        <v>13</v>
      </c>
      <c r="AT7" s="318" t="s">
        <v>76</v>
      </c>
      <c r="AU7" s="309" t="s">
        <v>14</v>
      </c>
      <c r="AV7" s="309" t="s">
        <v>15</v>
      </c>
      <c r="AW7" s="309" t="s">
        <v>16</v>
      </c>
    </row>
    <row r="8" spans="1:73" ht="53.25" customHeight="1" x14ac:dyDescent="0.2">
      <c r="A8" s="332"/>
      <c r="B8" s="332"/>
      <c r="C8" s="332"/>
      <c r="D8" s="319"/>
      <c r="E8" s="346"/>
      <c r="F8" s="319"/>
      <c r="G8" s="319"/>
      <c r="H8" s="328"/>
      <c r="I8" s="329"/>
      <c r="J8" s="329"/>
      <c r="K8" s="329"/>
      <c r="L8" s="329"/>
      <c r="M8" s="329"/>
      <c r="N8" s="325"/>
      <c r="O8" s="325"/>
      <c r="P8" s="325"/>
      <c r="Q8" s="327"/>
      <c r="R8" s="334"/>
      <c r="S8" s="334"/>
      <c r="T8" s="334"/>
      <c r="U8" s="334"/>
      <c r="V8" s="334"/>
      <c r="W8" s="331"/>
      <c r="X8" s="331"/>
      <c r="Y8" s="332"/>
      <c r="Z8" s="332"/>
      <c r="AA8" s="332"/>
      <c r="AB8" s="324"/>
      <c r="AC8" s="324"/>
      <c r="AD8" s="324"/>
      <c r="AE8" s="321"/>
      <c r="AF8" s="321"/>
      <c r="AG8" s="319"/>
      <c r="AH8" s="319"/>
      <c r="AI8" s="319"/>
      <c r="AJ8" s="319"/>
      <c r="AK8" s="324"/>
      <c r="AL8" s="324"/>
      <c r="AM8" s="324"/>
      <c r="AN8" s="324"/>
      <c r="AO8" s="319"/>
      <c r="AP8" s="319"/>
      <c r="AQ8" s="321"/>
      <c r="AR8" s="318"/>
      <c r="AS8" s="318"/>
      <c r="AT8" s="318"/>
      <c r="AU8" s="309"/>
      <c r="AV8" s="309"/>
      <c r="AW8" s="309"/>
    </row>
    <row r="9" spans="1:73" s="33" customFormat="1" ht="23.25" customHeight="1" x14ac:dyDescent="0.2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 t="str">
        <f>IF(V9=0,"-",IF(Q9=0,0,IF(Q9&lt;3,O9/R9,O9/(R9*SQRT(3)))))</f>
        <v>-</v>
      </c>
      <c r="T9" s="43">
        <v>1.06</v>
      </c>
      <c r="U9" s="43"/>
      <c r="V9" s="42"/>
      <c r="W9" s="110" t="str">
        <f>IF(V9=0,"-",IF(V9&lt;15,S9/(T9*U9),(S9/(T9*U9)/0.86)))</f>
        <v>-</v>
      </c>
      <c r="X9" s="45">
        <v>15</v>
      </c>
      <c r="Y9" s="45">
        <v>3</v>
      </c>
      <c r="Z9" s="46" t="e">
        <f>IF(Y9=0,"-",IF(Q9&lt;3,(200*(1/56)*X9*W9)/(Y9*R9),(100*SQRT(3)*(1/56)*X9*W9)/(Y9*R9)))</f>
        <v>#VALUE!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 t="e">
        <f>IF(AB9=0,"-",IF(AC9=0,0,IF(Q9&lt;3,(200*(1/56)*W9*X9)/(AD9*R9),(100*SQRT(3)*(1/56)*W9*X9)/(AD9*R9))))</f>
        <v>#VALUE!</v>
      </c>
      <c r="AF9" s="48" t="e">
        <f t="shared" ref="AF9:AF33" si="2">IF(AB9=0,"-",IF(AC9=0,0,AE9+$AE$61))</f>
        <v>#VALUE!</v>
      </c>
      <c r="AG9" s="47">
        <v>1</v>
      </c>
      <c r="AH9" s="102">
        <v>4</v>
      </c>
      <c r="AI9" s="47">
        <v>1</v>
      </c>
      <c r="AJ9" s="102">
        <v>4</v>
      </c>
      <c r="AK9" s="47">
        <v>2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36.299999999999997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145.19999999999999</v>
      </c>
      <c r="AO9" s="35" t="s">
        <v>148</v>
      </c>
      <c r="AP9" s="35"/>
      <c r="AQ9" s="35"/>
      <c r="AR9" s="49">
        <f>IF(Q9=0,"-",Q9)</f>
        <v>2</v>
      </c>
      <c r="AS9" s="47">
        <v>32</v>
      </c>
      <c r="AT9" s="49" t="str">
        <f>IF(AS9=0,"-",IF(AS9&gt;W9,"SIM","NÃO"))</f>
        <v>NÃO</v>
      </c>
      <c r="AU9" s="50"/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 x14ac:dyDescent="0.2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 t="str">
        <f t="shared" ref="S10:S60" si="5">IF(V10=0,"-",IF(Q10=0,0,IF(Q10&lt;3,O10/R10,O10/(R10*SQRT(3)))))</f>
        <v>-</v>
      </c>
      <c r="T10" s="43">
        <v>1.06</v>
      </c>
      <c r="U10" s="43"/>
      <c r="V10" s="42"/>
      <c r="W10" s="110" t="str">
        <f t="shared" ref="W10:W60" si="6">IF(V10=0,"-",IF(V10&lt;15,S10/(T10*U10),(S10/(T10*U10)/0.86)))</f>
        <v>-</v>
      </c>
      <c r="X10" s="45"/>
      <c r="Y10" s="45"/>
      <c r="Z10" s="46" t="str">
        <f t="shared" ref="Z10:Z60" si="7">IF(Y10=0,"-",IF(Q10&lt;3,(200*(1/56)*X10*W10)/(Y10*R10),(100*SQRT(3)*(1/56)*X10*W10)/(Y10*R10)))</f>
        <v>-</v>
      </c>
      <c r="AA10" s="47"/>
      <c r="AB10" s="47"/>
      <c r="AC10" s="102"/>
      <c r="AD10" s="46" t="str">
        <f t="shared" ref="AD10:AD61" si="8">IF(AB10=0,"-",AB10*AC10)</f>
        <v>-</v>
      </c>
      <c r="AE10" s="46" t="str">
        <f t="shared" ref="AE10:AE61" si="9">IF(AB10=0,"-",IF(AC10=0,0,IF(Q10&lt;3,(200*(1/56)*W10*X10)/(AD10*R10),(100*SQRT(3)*(1/56)*W10*X10)/(AD10*R10))))</f>
        <v>-</v>
      </c>
      <c r="AF10" s="48" t="str">
        <f t="shared" si="2"/>
        <v>-</v>
      </c>
      <c r="AG10" s="47"/>
      <c r="AH10" s="102"/>
      <c r="AI10" s="47"/>
      <c r="AJ10" s="102"/>
      <c r="AK10" s="47"/>
      <c r="AL10" s="44" t="str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-</v>
      </c>
      <c r="AM10" s="44" t="str">
        <f>IF(AA10=2,IF(AC10&gt;=25,LOOKUP(AC10,'Tabela eletroduto'!$A$32:$A$43,'Tabela eletroduto'!$D$32:$D$43)),"-")</f>
        <v>-</v>
      </c>
      <c r="AN10" s="44" t="str">
        <f t="shared" ref="AN10:AN60" si="10">IF(AK10=0,"-",IF(AA10=1,((Q10*AB10+2)*AL10),((Q10*AB10+1)*AM10)))</f>
        <v>-</v>
      </c>
      <c r="AO10" s="35"/>
      <c r="AP10" s="35"/>
      <c r="AQ10" s="35"/>
      <c r="AR10" s="49">
        <f t="shared" ref="AR10:AR60" si="11">IF(Q10=0,"-",Q10)</f>
        <v>2</v>
      </c>
      <c r="AS10" s="47"/>
      <c r="AT10" s="49" t="str">
        <f t="shared" ref="AT10:AT61" si="12">IF(AS10=0,"-",IF(AS10&gt;W10,"SIM","NÃO"))</f>
        <v>-</v>
      </c>
      <c r="AU10" s="50"/>
      <c r="AV10" s="50"/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x14ac:dyDescent="0.2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 t="str">
        <f t="shared" si="5"/>
        <v>-</v>
      </c>
      <c r="T11" s="43">
        <v>1.06</v>
      </c>
      <c r="U11" s="43"/>
      <c r="V11" s="42"/>
      <c r="W11" s="110" t="str">
        <f t="shared" si="6"/>
        <v>-</v>
      </c>
      <c r="X11" s="45"/>
      <c r="Y11" s="45"/>
      <c r="Z11" s="46" t="str">
        <f t="shared" si="7"/>
        <v>-</v>
      </c>
      <c r="AA11" s="47"/>
      <c r="AB11" s="47"/>
      <c r="AC11" s="102"/>
      <c r="AD11" s="46" t="str">
        <f t="shared" si="8"/>
        <v>-</v>
      </c>
      <c r="AE11" s="46" t="str">
        <f t="shared" si="9"/>
        <v>-</v>
      </c>
      <c r="AF11" s="48" t="str">
        <f t="shared" si="2"/>
        <v>-</v>
      </c>
      <c r="AG11" s="47"/>
      <c r="AH11" s="102"/>
      <c r="AI11" s="47"/>
      <c r="AJ11" s="102"/>
      <c r="AK11" s="47"/>
      <c r="AL11" s="44" t="str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-</v>
      </c>
      <c r="AM11" s="44" t="str">
        <f>IF(AA11=2,IF(AC11&gt;=25,LOOKUP(AC11,'Tabela eletroduto'!$A$32:$A$43,'Tabela eletroduto'!$D$32:$D$43)),"-")</f>
        <v>-</v>
      </c>
      <c r="AN11" s="44" t="str">
        <f t="shared" si="10"/>
        <v>-</v>
      </c>
      <c r="AO11" s="35"/>
      <c r="AP11" s="35"/>
      <c r="AQ11" s="35"/>
      <c r="AR11" s="49">
        <f t="shared" si="11"/>
        <v>2</v>
      </c>
      <c r="AS11" s="47"/>
      <c r="AT11" s="49" t="str">
        <f t="shared" si="12"/>
        <v>-</v>
      </c>
      <c r="AU11" s="50"/>
      <c r="AV11" s="50"/>
      <c r="AW11" s="50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 x14ac:dyDescent="0.2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 t="str">
        <f t="shared" si="5"/>
        <v>-</v>
      </c>
      <c r="T12" s="43">
        <v>1.06</v>
      </c>
      <c r="U12" s="43"/>
      <c r="V12" s="42"/>
      <c r="W12" s="110" t="str">
        <f t="shared" si="6"/>
        <v>-</v>
      </c>
      <c r="X12" s="45"/>
      <c r="Y12" s="45"/>
      <c r="Z12" s="46" t="str">
        <f t="shared" si="7"/>
        <v>-</v>
      </c>
      <c r="AA12" s="47"/>
      <c r="AB12" s="47"/>
      <c r="AC12" s="102"/>
      <c r="AD12" s="46" t="str">
        <f t="shared" si="8"/>
        <v>-</v>
      </c>
      <c r="AE12" s="46" t="str">
        <f t="shared" si="9"/>
        <v>-</v>
      </c>
      <c r="AF12" s="48" t="str">
        <f t="shared" si="2"/>
        <v>-</v>
      </c>
      <c r="AG12" s="47"/>
      <c r="AH12" s="102"/>
      <c r="AI12" s="47"/>
      <c r="AJ12" s="102"/>
      <c r="AK12" s="47"/>
      <c r="AL12" s="44" t="str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-</v>
      </c>
      <c r="AM12" s="44" t="str">
        <f>IF(AA12=2,IF(AC12&gt;=25,LOOKUP(AC12,'Tabela eletroduto'!$A$32:$A$43,'Tabela eletroduto'!$D$32:$D$43)),"-")</f>
        <v>-</v>
      </c>
      <c r="AN12" s="44" t="str">
        <f t="shared" si="10"/>
        <v>-</v>
      </c>
      <c r="AO12" s="35"/>
      <c r="AP12" s="35"/>
      <c r="AQ12" s="35"/>
      <c r="AR12" s="49">
        <f t="shared" si="11"/>
        <v>2</v>
      </c>
      <c r="AS12" s="47"/>
      <c r="AT12" s="49" t="str">
        <f t="shared" si="12"/>
        <v>-</v>
      </c>
      <c r="AU12" s="50"/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 x14ac:dyDescent="0.2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 t="str">
        <f t="shared" si="5"/>
        <v>-</v>
      </c>
      <c r="T13" s="43">
        <v>1.06</v>
      </c>
      <c r="U13" s="43"/>
      <c r="V13" s="42"/>
      <c r="W13" s="110" t="str">
        <f t="shared" si="6"/>
        <v>-</v>
      </c>
      <c r="X13" s="45"/>
      <c r="Y13" s="45"/>
      <c r="Z13" s="46" t="str">
        <f t="shared" si="7"/>
        <v>-</v>
      </c>
      <c r="AA13" s="47"/>
      <c r="AB13" s="47"/>
      <c r="AC13" s="102"/>
      <c r="AD13" s="46" t="str">
        <f t="shared" si="8"/>
        <v>-</v>
      </c>
      <c r="AE13" s="46" t="str">
        <f t="shared" si="9"/>
        <v>-</v>
      </c>
      <c r="AF13" s="48" t="str">
        <f t="shared" si="2"/>
        <v>-</v>
      </c>
      <c r="AG13" s="47"/>
      <c r="AH13" s="102"/>
      <c r="AI13" s="47"/>
      <c r="AJ13" s="102"/>
      <c r="AK13" s="47"/>
      <c r="AL13" s="44" t="str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-</v>
      </c>
      <c r="AM13" s="44" t="str">
        <f>IF(AA13=2,IF(AC13&gt;=25,LOOKUP(AC13,'Tabela eletroduto'!$A$32:$A$43,'Tabela eletroduto'!$D$32:$D$43)),"-")</f>
        <v>-</v>
      </c>
      <c r="AN13" s="44" t="str">
        <f t="shared" si="10"/>
        <v>-</v>
      </c>
      <c r="AO13" s="35"/>
      <c r="AP13" s="35"/>
      <c r="AQ13" s="35"/>
      <c r="AR13" s="49">
        <f t="shared" si="11"/>
        <v>2</v>
      </c>
      <c r="AS13" s="47"/>
      <c r="AT13" s="49" t="str">
        <f t="shared" si="12"/>
        <v>-</v>
      </c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x14ac:dyDescent="0.2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 t="str">
        <f t="shared" si="5"/>
        <v>-</v>
      </c>
      <c r="T14" s="43">
        <v>1.06</v>
      </c>
      <c r="U14" s="43"/>
      <c r="V14" s="42"/>
      <c r="W14" s="110" t="str">
        <f t="shared" si="6"/>
        <v>-</v>
      </c>
      <c r="X14" s="45"/>
      <c r="Y14" s="45"/>
      <c r="Z14" s="46" t="str">
        <f t="shared" si="7"/>
        <v>-</v>
      </c>
      <c r="AA14" s="47"/>
      <c r="AB14" s="47"/>
      <c r="AC14" s="102"/>
      <c r="AD14" s="46" t="str">
        <f t="shared" si="8"/>
        <v>-</v>
      </c>
      <c r="AE14" s="46" t="str">
        <f t="shared" si="9"/>
        <v>-</v>
      </c>
      <c r="AF14" s="48" t="str">
        <f t="shared" si="2"/>
        <v>-</v>
      </c>
      <c r="AG14" s="47"/>
      <c r="AH14" s="102"/>
      <c r="AI14" s="47"/>
      <c r="AJ14" s="102"/>
      <c r="AK14" s="47"/>
      <c r="AL14" s="44" t="str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-</v>
      </c>
      <c r="AM14" s="44" t="str">
        <f>IF(AA14=2,IF(AC14&gt;=25,LOOKUP(AC14,'Tabela eletroduto'!$A$32:$A$43,'Tabela eletroduto'!$D$32:$D$43)),"-")</f>
        <v>-</v>
      </c>
      <c r="AN14" s="44" t="str">
        <f t="shared" si="10"/>
        <v>-</v>
      </c>
      <c r="AO14" s="35"/>
      <c r="AP14" s="35"/>
      <c r="AQ14" s="35"/>
      <c r="AR14" s="49">
        <v>2</v>
      </c>
      <c r="AS14" s="47"/>
      <c r="AT14" s="49" t="str">
        <f t="shared" si="12"/>
        <v>-</v>
      </c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 x14ac:dyDescent="0.2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 t="str">
        <f t="shared" si="5"/>
        <v>-</v>
      </c>
      <c r="T15" s="43">
        <v>1.06</v>
      </c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>
        <f t="shared" si="11"/>
        <v>2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 x14ac:dyDescent="0.2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 t="str">
        <f t="shared" si="5"/>
        <v>-</v>
      </c>
      <c r="T16" s="43">
        <v>1.06</v>
      </c>
      <c r="U16" s="43"/>
      <c r="V16" s="42"/>
      <c r="W16" s="110" t="str">
        <f t="shared" si="6"/>
        <v>-</v>
      </c>
      <c r="X16" s="45"/>
      <c r="Y16" s="45"/>
      <c r="Z16" s="46" t="str">
        <f t="shared" si="7"/>
        <v>-</v>
      </c>
      <c r="AA16" s="47"/>
      <c r="AB16" s="47"/>
      <c r="AC16" s="102"/>
      <c r="AD16" s="46" t="str">
        <f t="shared" si="8"/>
        <v>-</v>
      </c>
      <c r="AE16" s="46" t="str">
        <f t="shared" si="9"/>
        <v>-</v>
      </c>
      <c r="AF16" s="48" t="str">
        <f t="shared" si="2"/>
        <v>-</v>
      </c>
      <c r="AG16" s="47"/>
      <c r="AH16" s="102"/>
      <c r="AI16" s="47"/>
      <c r="AJ16" s="102"/>
      <c r="AK16" s="47"/>
      <c r="AL16" s="44" t="str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-</v>
      </c>
      <c r="AM16" s="44" t="str">
        <f>IF(AA16=2,IF(AC16&gt;=25,LOOKUP(AC16,'Tabela eletroduto'!$A$32:$A$43,'Tabela eletroduto'!$D$32:$D$43)),"-")</f>
        <v>-</v>
      </c>
      <c r="AN16" s="44" t="str">
        <f t="shared" si="10"/>
        <v>-</v>
      </c>
      <c r="AO16" s="35" t="s">
        <v>148</v>
      </c>
      <c r="AP16" s="35"/>
      <c r="AQ16" s="35"/>
      <c r="AR16" s="49">
        <f t="shared" si="11"/>
        <v>2</v>
      </c>
      <c r="AS16" s="47"/>
      <c r="AT16" s="49" t="str">
        <f t="shared" si="12"/>
        <v>-</v>
      </c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 x14ac:dyDescent="0.2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 t="str">
        <f t="shared" si="5"/>
        <v>-</v>
      </c>
      <c r="T17" s="43">
        <v>1.06</v>
      </c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>
        <f t="shared" si="11"/>
        <v>2</v>
      </c>
      <c r="AS17" s="47"/>
      <c r="AT17" s="49" t="str">
        <f t="shared" si="12"/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 x14ac:dyDescent="0.2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 t="str">
        <f t="shared" si="5"/>
        <v>-</v>
      </c>
      <c r="T18" s="43">
        <v>1.06</v>
      </c>
      <c r="U18" s="43"/>
      <c r="V18" s="42"/>
      <c r="W18" s="110" t="str">
        <f t="shared" si="6"/>
        <v>-</v>
      </c>
      <c r="X18" s="45"/>
      <c r="Y18" s="45"/>
      <c r="Z18" s="46" t="str">
        <f t="shared" si="7"/>
        <v>-</v>
      </c>
      <c r="AA18" s="47"/>
      <c r="AB18" s="47"/>
      <c r="AC18" s="102"/>
      <c r="AD18" s="46" t="str">
        <f t="shared" si="8"/>
        <v>-</v>
      </c>
      <c r="AE18" s="46" t="str">
        <f t="shared" si="9"/>
        <v>-</v>
      </c>
      <c r="AF18" s="48" t="str">
        <f t="shared" si="2"/>
        <v>-</v>
      </c>
      <c r="AG18" s="47"/>
      <c r="AH18" s="102"/>
      <c r="AI18" s="47"/>
      <c r="AJ18" s="102"/>
      <c r="AK18" s="47"/>
      <c r="AL18" s="44" t="str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-</v>
      </c>
      <c r="AM18" s="44" t="str">
        <f>IF(AA18=2,IF(AC18&gt;=25,LOOKUP(AC18,'Tabela eletroduto'!$A$32:$A$43,'Tabela eletroduto'!$D$32:$D$43)),"-")</f>
        <v>-</v>
      </c>
      <c r="AN18" s="44" t="str">
        <f t="shared" si="10"/>
        <v>-</v>
      </c>
      <c r="AO18" s="35"/>
      <c r="AP18" s="35"/>
      <c r="AQ18" s="35"/>
      <c r="AR18" s="49">
        <f t="shared" si="11"/>
        <v>2</v>
      </c>
      <c r="AS18" s="47"/>
      <c r="AT18" s="49" t="str">
        <f t="shared" si="12"/>
        <v>-</v>
      </c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 x14ac:dyDescent="0.2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 t="str">
        <f t="shared" si="5"/>
        <v>-</v>
      </c>
      <c r="T19" s="43">
        <v>1.06</v>
      </c>
      <c r="U19" s="43"/>
      <c r="V19" s="42"/>
      <c r="W19" s="110" t="str">
        <f t="shared" si="6"/>
        <v>-</v>
      </c>
      <c r="X19" s="45"/>
      <c r="Y19" s="45"/>
      <c r="Z19" s="46" t="str">
        <f t="shared" si="7"/>
        <v>-</v>
      </c>
      <c r="AA19" s="47"/>
      <c r="AB19" s="47"/>
      <c r="AC19" s="102"/>
      <c r="AD19" s="46" t="str">
        <f t="shared" si="8"/>
        <v>-</v>
      </c>
      <c r="AE19" s="46" t="str">
        <f t="shared" si="9"/>
        <v>-</v>
      </c>
      <c r="AF19" s="48" t="str">
        <f t="shared" si="2"/>
        <v>-</v>
      </c>
      <c r="AG19" s="47"/>
      <c r="AH19" s="102"/>
      <c r="AI19" s="47"/>
      <c r="AJ19" s="102"/>
      <c r="AK19" s="47"/>
      <c r="AL19" s="44" t="str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-</v>
      </c>
      <c r="AM19" s="44" t="str">
        <f>IF(AA19=2,IF(AC19&gt;=25,LOOKUP(AC19,'Tabela eletroduto'!$A$32:$A$43,'Tabela eletroduto'!$D$32:$D$43)),"-")</f>
        <v>-</v>
      </c>
      <c r="AN19" s="44" t="str">
        <f t="shared" si="10"/>
        <v>-</v>
      </c>
      <c r="AO19" s="35"/>
      <c r="AP19" s="35"/>
      <c r="AQ19" s="35"/>
      <c r="AR19" s="49">
        <f t="shared" si="11"/>
        <v>2</v>
      </c>
      <c r="AS19" s="47"/>
      <c r="AT19" s="49" t="str">
        <f t="shared" si="12"/>
        <v>-</v>
      </c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 x14ac:dyDescent="0.2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 t="str">
        <f t="shared" si="5"/>
        <v>-</v>
      </c>
      <c r="T20" s="43">
        <v>1.06</v>
      </c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>
        <f t="shared" si="11"/>
        <v>2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x14ac:dyDescent="0.2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x14ac:dyDescent="0.2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x14ac:dyDescent="0.2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x14ac:dyDescent="0.2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x14ac:dyDescent="0.2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x14ac:dyDescent="0.2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x14ac:dyDescent="0.2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x14ac:dyDescent="0.2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x14ac:dyDescent="0.2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x14ac:dyDescent="0.2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x14ac:dyDescent="0.2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x14ac:dyDescent="0.2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x14ac:dyDescent="0.2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x14ac:dyDescent="0.2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x14ac:dyDescent="0.2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x14ac:dyDescent="0.2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x14ac:dyDescent="0.2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 x14ac:dyDescent="0.2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x14ac:dyDescent="0.2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x14ac:dyDescent="0.2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x14ac:dyDescent="0.2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x14ac:dyDescent="0.2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x14ac:dyDescent="0.2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x14ac:dyDescent="0.2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x14ac:dyDescent="0.2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x14ac:dyDescent="0.2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x14ac:dyDescent="0.2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x14ac:dyDescent="0.2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x14ac:dyDescent="0.2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x14ac:dyDescent="0.2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x14ac:dyDescent="0.2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x14ac:dyDescent="0.2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x14ac:dyDescent="0.2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x14ac:dyDescent="0.2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x14ac:dyDescent="0.2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x14ac:dyDescent="0.2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 x14ac:dyDescent="0.2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 x14ac:dyDescent="0.2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 x14ac:dyDescent="0.2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 x14ac:dyDescent="0.2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 x14ac:dyDescent="0.2">
      <c r="A61" s="310" t="s">
        <v>74</v>
      </c>
      <c r="B61" s="311"/>
      <c r="C61" s="311"/>
      <c r="D61" s="312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0</v>
      </c>
      <c r="AV61" s="55">
        <f t="shared" ref="AV61:AW61" si="17">SUM(AV9:AV60)</f>
        <v>0</v>
      </c>
      <c r="AW61" s="55">
        <f t="shared" si="17"/>
        <v>0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 x14ac:dyDescent="0.2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</v>
      </c>
      <c r="AV62" s="61">
        <f>AV61/L61</f>
        <v>0</v>
      </c>
      <c r="AW62" s="61">
        <f>AW61/L61</f>
        <v>0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 x14ac:dyDescent="0.2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13" t="s">
        <v>18</v>
      </c>
      <c r="AP63" s="313"/>
      <c r="AQ63" s="313"/>
      <c r="AR63" s="313"/>
      <c r="AS63" s="313"/>
      <c r="AT63" s="213"/>
      <c r="AU63" s="314" t="e">
        <f>(MAX(AU61:AW61)-(AU61+AV61+AW61)/3)/((AU61+AV61+AW61)/3)</f>
        <v>#DIV/0!</v>
      </c>
      <c r="AV63" s="314"/>
      <c r="AW63" s="314"/>
    </row>
    <row r="64" spans="1:73" s="10" customFormat="1" x14ac:dyDescent="0.2">
      <c r="A64" s="95"/>
      <c r="B64" s="315" t="s">
        <v>124</v>
      </c>
      <c r="C64" s="316"/>
      <c r="D64" s="316"/>
      <c r="E64" s="31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05"/>
      <c r="AP64" s="305"/>
      <c r="AQ64" s="305"/>
      <c r="AR64" s="305"/>
      <c r="AS64" s="305"/>
      <c r="AT64" s="305"/>
      <c r="AU64" s="305"/>
      <c r="AV64" s="305"/>
      <c r="AW64" s="305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 x14ac:dyDescent="0.2">
      <c r="A65" s="94"/>
      <c r="B65" s="93" t="s">
        <v>106</v>
      </c>
      <c r="C65" s="306" t="s">
        <v>123</v>
      </c>
      <c r="D65" s="307"/>
      <c r="E65" s="308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05"/>
      <c r="AP65" s="305"/>
      <c r="AQ65" s="305"/>
      <c r="AR65" s="305"/>
      <c r="AS65" s="305"/>
      <c r="AT65" s="305"/>
      <c r="AU65" s="305"/>
      <c r="AV65" s="305"/>
      <c r="AW65" s="305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 x14ac:dyDescent="0.2">
      <c r="A66" s="94"/>
      <c r="B66" s="210" t="s">
        <v>79</v>
      </c>
      <c r="C66" s="302" t="s">
        <v>107</v>
      </c>
      <c r="D66" s="303"/>
      <c r="E66" s="30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05"/>
      <c r="AP66" s="305"/>
      <c r="AQ66" s="305"/>
      <c r="AR66" s="305"/>
      <c r="AS66" s="305"/>
      <c r="AT66" s="305"/>
      <c r="AU66" s="305"/>
      <c r="AV66" s="305"/>
      <c r="AW66" s="305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 x14ac:dyDescent="0.2">
      <c r="A67" s="94"/>
      <c r="B67" s="210" t="s">
        <v>77</v>
      </c>
      <c r="C67" s="302" t="s">
        <v>108</v>
      </c>
      <c r="D67" s="303"/>
      <c r="E67" s="30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05"/>
      <c r="AP67" s="305"/>
      <c r="AQ67" s="305"/>
      <c r="AR67" s="305"/>
      <c r="AS67" s="305"/>
      <c r="AT67" s="305"/>
      <c r="AU67" s="305"/>
      <c r="AV67" s="305"/>
      <c r="AW67" s="305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 x14ac:dyDescent="0.2">
      <c r="B68" s="210" t="s">
        <v>91</v>
      </c>
      <c r="C68" s="302" t="s">
        <v>109</v>
      </c>
      <c r="D68" s="303"/>
      <c r="E68" s="30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05"/>
      <c r="AP68" s="305"/>
      <c r="AQ68" s="305"/>
      <c r="AR68" s="305"/>
      <c r="AS68" s="305"/>
      <c r="AT68" s="305"/>
      <c r="AU68" s="305"/>
      <c r="AV68" s="305"/>
      <c r="AW68" s="305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 x14ac:dyDescent="0.2">
      <c r="A69" s="94"/>
      <c r="B69" s="210" t="s">
        <v>78</v>
      </c>
      <c r="C69" s="302" t="s">
        <v>110</v>
      </c>
      <c r="D69" s="303"/>
      <c r="E69" s="304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 x14ac:dyDescent="0.2">
      <c r="B70" s="210" t="s">
        <v>111</v>
      </c>
      <c r="C70" s="302" t="s">
        <v>112</v>
      </c>
      <c r="D70" s="303"/>
      <c r="E70" s="304"/>
      <c r="L70" s="214"/>
      <c r="AA70" s="90"/>
    </row>
    <row r="71" spans="1:73" s="1" customFormat="1" x14ac:dyDescent="0.2">
      <c r="B71" s="210" t="s">
        <v>113</v>
      </c>
      <c r="C71" s="302" t="s">
        <v>114</v>
      </c>
      <c r="D71" s="303"/>
      <c r="E71" s="304"/>
      <c r="I71" s="11"/>
      <c r="J71" s="11"/>
      <c r="K71" s="11"/>
      <c r="L71" s="214"/>
      <c r="AA71" s="90"/>
    </row>
    <row r="72" spans="1:73" s="1" customFormat="1" x14ac:dyDescent="0.2">
      <c r="B72" s="210" t="s">
        <v>115</v>
      </c>
      <c r="C72" s="302" t="s">
        <v>116</v>
      </c>
      <c r="D72" s="303"/>
      <c r="E72" s="304"/>
      <c r="I72" s="11"/>
      <c r="J72" s="11"/>
      <c r="K72" s="11"/>
      <c r="AA72" s="90"/>
    </row>
    <row r="73" spans="1:73" s="1" customFormat="1" x14ac:dyDescent="0.2">
      <c r="B73" s="210" t="s">
        <v>117</v>
      </c>
      <c r="C73" s="302" t="s">
        <v>118</v>
      </c>
      <c r="D73" s="303"/>
      <c r="E73" s="304"/>
      <c r="I73" s="11"/>
      <c r="J73" s="11"/>
      <c r="K73" s="11"/>
      <c r="AA73" s="90"/>
    </row>
    <row r="74" spans="1:73" s="1" customFormat="1" ht="25.5" customHeight="1" x14ac:dyDescent="0.2">
      <c r="B74" s="210" t="s">
        <v>119</v>
      </c>
      <c r="C74" s="302" t="s">
        <v>120</v>
      </c>
      <c r="D74" s="303"/>
      <c r="E74" s="304"/>
      <c r="I74" s="11"/>
      <c r="J74" s="11"/>
      <c r="K74" s="11"/>
      <c r="AA74" s="90"/>
    </row>
    <row r="75" spans="1:73" s="1" customFormat="1" ht="25.5" customHeight="1" x14ac:dyDescent="0.2">
      <c r="B75" s="210" t="s">
        <v>121</v>
      </c>
      <c r="C75" s="302" t="s">
        <v>122</v>
      </c>
      <c r="D75" s="303"/>
      <c r="E75" s="304"/>
      <c r="I75" s="11"/>
      <c r="J75" s="11"/>
      <c r="K75" s="11"/>
      <c r="AA75" s="90"/>
    </row>
    <row r="76" spans="1:73" s="1" customFormat="1" ht="27" customHeight="1" x14ac:dyDescent="0.2">
      <c r="B76" s="210" t="s">
        <v>126</v>
      </c>
      <c r="C76" s="302" t="s">
        <v>127</v>
      </c>
      <c r="D76" s="303"/>
      <c r="E76" s="304"/>
      <c r="I76" s="11"/>
      <c r="J76" s="11"/>
      <c r="K76" s="11"/>
      <c r="AA76" s="90"/>
    </row>
    <row r="77" spans="1:73" s="1" customFormat="1" x14ac:dyDescent="0.2">
      <c r="B77" s="210" t="s">
        <v>128</v>
      </c>
      <c r="C77" s="302" t="s">
        <v>129</v>
      </c>
      <c r="D77" s="303"/>
      <c r="E77" s="304"/>
      <c r="I77" s="11"/>
      <c r="J77" s="11"/>
      <c r="K77" s="11"/>
      <c r="AA77" s="90"/>
    </row>
    <row r="78" spans="1:73" s="1" customFormat="1" x14ac:dyDescent="0.2">
      <c r="A78" s="94"/>
      <c r="B78" s="210" t="s">
        <v>130</v>
      </c>
      <c r="C78" s="302" t="s">
        <v>131</v>
      </c>
      <c r="D78" s="303"/>
      <c r="E78" s="304"/>
      <c r="I78" s="11"/>
      <c r="J78" s="11"/>
      <c r="K78" s="11"/>
      <c r="AA78" s="90"/>
    </row>
    <row r="79" spans="1:73" s="1" customFormat="1" x14ac:dyDescent="0.2">
      <c r="B79" s="210" t="s">
        <v>14</v>
      </c>
      <c r="C79" s="302" t="s">
        <v>132</v>
      </c>
      <c r="D79" s="303"/>
      <c r="E79" s="304"/>
      <c r="I79" s="11"/>
      <c r="J79" s="11"/>
      <c r="K79" s="11"/>
      <c r="AA79" s="90"/>
    </row>
    <row r="80" spans="1:73" s="1" customFormat="1" ht="28.5" customHeight="1" x14ac:dyDescent="0.2">
      <c r="B80" s="210" t="s">
        <v>144</v>
      </c>
      <c r="C80" s="302" t="s">
        <v>145</v>
      </c>
      <c r="D80" s="303"/>
      <c r="E80" s="304"/>
      <c r="I80" s="11"/>
      <c r="J80" s="11"/>
      <c r="K80" s="11"/>
      <c r="AA80" s="90"/>
    </row>
    <row r="81" spans="2:27" s="1" customFormat="1" x14ac:dyDescent="0.2">
      <c r="B81" s="210" t="s">
        <v>89</v>
      </c>
      <c r="C81" s="302" t="s">
        <v>146</v>
      </c>
      <c r="D81" s="303"/>
      <c r="E81" s="304"/>
      <c r="I81" s="11"/>
      <c r="J81" s="11"/>
      <c r="K81" s="11"/>
      <c r="AA81" s="90"/>
    </row>
    <row r="82" spans="2:27" s="1" customFormat="1" ht="28.5" customHeight="1" x14ac:dyDescent="0.2">
      <c r="B82" s="210" t="s">
        <v>90</v>
      </c>
      <c r="C82" s="302" t="s">
        <v>147</v>
      </c>
      <c r="D82" s="303"/>
      <c r="E82" s="304"/>
      <c r="I82" s="11"/>
      <c r="J82" s="11"/>
      <c r="K82" s="11"/>
      <c r="AA82" s="90"/>
    </row>
    <row r="83" spans="2:27" s="1" customFormat="1" x14ac:dyDescent="0.2">
      <c r="B83" s="210" t="s">
        <v>148</v>
      </c>
      <c r="C83" s="302" t="s">
        <v>149</v>
      </c>
      <c r="D83" s="303"/>
      <c r="E83" s="304"/>
      <c r="I83" s="11"/>
      <c r="J83" s="11"/>
      <c r="K83" s="11"/>
      <c r="AA83" s="90"/>
    </row>
    <row r="84" spans="2:27" s="1" customFormat="1" x14ac:dyDescent="0.2">
      <c r="B84" s="210" t="s">
        <v>150</v>
      </c>
      <c r="C84" s="302" t="s">
        <v>151</v>
      </c>
      <c r="D84" s="303"/>
      <c r="E84" s="304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Rca Xl</vt:lpstr>
      <vt:lpstr>FCA-FCT</vt:lpstr>
      <vt:lpstr>Tabela eletroduto</vt:lpstr>
      <vt:lpstr>Tabela Cabos</vt:lpstr>
      <vt:lpstr>QD-1</vt:lpstr>
      <vt:lpstr>QD-2</vt:lpstr>
      <vt:lpstr>QD-3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2018-10-27T21:59:28Z</dcterms:modified>
</cp:coreProperties>
</file>