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7- Dimensionando alimentadores dos Quadros\Aula 90\"/>
    </mc:Choice>
  </mc:AlternateContent>
  <bookViews>
    <workbookView xWindow="0" yWindow="0" windowWidth="11895" windowHeight="5595" tabRatio="597" firstSheet="3" activeTab="9"/>
  </bookViews>
  <sheets>
    <sheet name="Rca Xl" sheetId="4" r:id="rId1"/>
    <sheet name="FCA-FCT" sheetId="13" r:id="rId2"/>
    <sheet name="Tabela eletroduto" sheetId="209" r:id="rId3"/>
    <sheet name="Tabela Cabos" sheetId="233" r:id="rId4"/>
    <sheet name="QD-11" sheetId="232" r:id="rId5"/>
    <sheet name="QD-12" sheetId="234" r:id="rId6"/>
    <sheet name="QD-13" sheetId="235" r:id="rId7"/>
    <sheet name="QD-14" sheetId="236" r:id="rId8"/>
    <sheet name="CCM-15" sheetId="237" r:id="rId9"/>
    <sheet name="CCM-16" sheetId="238" r:id="rId10"/>
  </sheets>
  <definedNames>
    <definedName name="_xlnm._FilterDatabase" localSheetId="8" hidden="1">'CCM-15'!$A$2:$AW$69</definedName>
    <definedName name="_xlnm._FilterDatabase" localSheetId="9" hidden="1">'CCM-16'!$A$2:$AW$69</definedName>
    <definedName name="_xlnm._FilterDatabase" localSheetId="4" hidden="1">'QD-11'!$A$2:$AW$69</definedName>
    <definedName name="_xlnm._FilterDatabase" localSheetId="5" hidden="1">'QD-12'!$A$2:$AW$69</definedName>
    <definedName name="_xlnm._FilterDatabase" localSheetId="6" hidden="1">'QD-13'!$A$2:$AW$69</definedName>
    <definedName name="_xlnm._FilterDatabase" localSheetId="7" hidden="1">'QD-14'!$A$2:$AW$69</definedName>
  </definedNames>
  <calcPr calcId="162913" concurrentCalc="0"/>
</workbook>
</file>

<file path=xl/calcChain.xml><?xml version="1.0" encoding="utf-8"?>
<calcChain xmlns="http://schemas.openxmlformats.org/spreadsheetml/2006/main">
  <c r="I13" i="238" l="1"/>
  <c r="J13" i="238"/>
  <c r="L13" i="238"/>
  <c r="M13" i="238"/>
  <c r="O13" i="238"/>
  <c r="P13" i="238"/>
  <c r="S13" i="238"/>
  <c r="W13" i="238"/>
  <c r="Z13" i="238"/>
  <c r="AD13" i="238"/>
  <c r="AE13" i="238"/>
  <c r="L9" i="238"/>
  <c r="L10" i="238"/>
  <c r="L11" i="238"/>
  <c r="L12" i="238"/>
  <c r="I14" i="238"/>
  <c r="L14" i="238"/>
  <c r="L61" i="238"/>
  <c r="O61" i="238"/>
  <c r="S61" i="238"/>
  <c r="W61" i="238"/>
  <c r="AE61" i="238"/>
  <c r="AF13" i="238"/>
  <c r="AL13" i="238"/>
  <c r="AM13" i="238"/>
  <c r="AN13" i="238"/>
  <c r="AR13" i="238"/>
  <c r="AT13" i="238"/>
  <c r="AU13" i="238"/>
  <c r="AV13" i="238"/>
  <c r="AW13" i="238"/>
  <c r="J14" i="238"/>
  <c r="M14" i="238"/>
  <c r="O14" i="238"/>
  <c r="P14" i="238"/>
  <c r="S14" i="238"/>
  <c r="W14" i="238"/>
  <c r="Z14" i="238"/>
  <c r="AD14" i="238"/>
  <c r="AE14" i="238"/>
  <c r="AF14" i="238"/>
  <c r="AL14" i="238"/>
  <c r="AM14" i="238"/>
  <c r="AN14" i="238"/>
  <c r="AR14" i="238"/>
  <c r="AT14" i="238"/>
  <c r="AU14" i="238"/>
  <c r="AV14" i="238"/>
  <c r="AW14" i="238"/>
  <c r="I9" i="238"/>
  <c r="O9" i="238"/>
  <c r="AU9" i="238"/>
  <c r="I10" i="238"/>
  <c r="O10" i="238"/>
  <c r="AU10" i="238"/>
  <c r="I11" i="238"/>
  <c r="O11" i="238"/>
  <c r="AU11" i="238"/>
  <c r="I12" i="238"/>
  <c r="O12" i="238"/>
  <c r="AU12" i="238"/>
  <c r="AU61" i="238"/>
  <c r="AV9" i="238"/>
  <c r="AV10" i="238"/>
  <c r="AV11" i="238"/>
  <c r="AV12" i="238"/>
  <c r="AV61" i="238"/>
  <c r="AW9" i="238"/>
  <c r="AW10" i="238"/>
  <c r="AW11" i="238"/>
  <c r="AW12" i="238"/>
  <c r="AW61" i="238"/>
  <c r="AU63" i="238"/>
  <c r="L21" i="238"/>
  <c r="L22" i="238"/>
  <c r="L23" i="238"/>
  <c r="L24" i="238"/>
  <c r="L25" i="238"/>
  <c r="L26" i="238"/>
  <c r="L27" i="238"/>
  <c r="L28" i="238"/>
  <c r="L29" i="238"/>
  <c r="L30" i="238"/>
  <c r="L31" i="238"/>
  <c r="L32" i="238"/>
  <c r="L33" i="238"/>
  <c r="L35" i="238"/>
  <c r="L36" i="238"/>
  <c r="L38" i="238"/>
  <c r="L39" i="238"/>
  <c r="L40" i="238"/>
  <c r="L41" i="238"/>
  <c r="L42" i="238"/>
  <c r="L43" i="238"/>
  <c r="L44" i="238"/>
  <c r="L45" i="238"/>
  <c r="L46" i="238"/>
  <c r="L47" i="238"/>
  <c r="L48" i="238"/>
  <c r="L49" i="238"/>
  <c r="L50" i="238"/>
  <c r="L51" i="238"/>
  <c r="L52" i="238"/>
  <c r="L53" i="238"/>
  <c r="L54" i="238"/>
  <c r="L55" i="238"/>
  <c r="L56" i="238"/>
  <c r="L57" i="238"/>
  <c r="L58" i="238"/>
  <c r="L59" i="238"/>
  <c r="L60" i="238"/>
  <c r="AW62" i="238"/>
  <c r="AV62" i="238"/>
  <c r="AU62" i="238"/>
  <c r="AT61" i="238"/>
  <c r="AR61" i="238"/>
  <c r="AL61" i="238"/>
  <c r="AN61" i="238"/>
  <c r="AM61" i="238"/>
  <c r="AD61" i="238"/>
  <c r="AF61" i="238"/>
  <c r="Z61" i="238"/>
  <c r="J9" i="238"/>
  <c r="M9" i="238"/>
  <c r="J10" i="238"/>
  <c r="M10" i="238"/>
  <c r="J11" i="238"/>
  <c r="M11" i="238"/>
  <c r="J12" i="238"/>
  <c r="M12" i="238"/>
  <c r="M21" i="238"/>
  <c r="M22" i="238"/>
  <c r="M23" i="238"/>
  <c r="M24" i="238"/>
  <c r="M25" i="238"/>
  <c r="M26" i="238"/>
  <c r="M27" i="238"/>
  <c r="M28" i="238"/>
  <c r="M29" i="238"/>
  <c r="M30" i="238"/>
  <c r="M31" i="238"/>
  <c r="M32" i="238"/>
  <c r="M33" i="238"/>
  <c r="M35" i="238"/>
  <c r="M36" i="238"/>
  <c r="M38" i="238"/>
  <c r="M39" i="238"/>
  <c r="M40" i="238"/>
  <c r="M41" i="238"/>
  <c r="M42" i="238"/>
  <c r="M43" i="238"/>
  <c r="M44" i="238"/>
  <c r="M45" i="238"/>
  <c r="M46" i="238"/>
  <c r="M47" i="238"/>
  <c r="M48" i="238"/>
  <c r="M49" i="238"/>
  <c r="M50" i="238"/>
  <c r="M51" i="238"/>
  <c r="M52" i="238"/>
  <c r="M53" i="238"/>
  <c r="M54" i="238"/>
  <c r="M55" i="238"/>
  <c r="M56" i="238"/>
  <c r="M57" i="238"/>
  <c r="M58" i="238"/>
  <c r="M59" i="238"/>
  <c r="M60" i="238"/>
  <c r="M61" i="238"/>
  <c r="P61" i="238"/>
  <c r="I21" i="238"/>
  <c r="J21" i="238"/>
  <c r="I22" i="238"/>
  <c r="J22" i="238"/>
  <c r="I23" i="238"/>
  <c r="J23" i="238"/>
  <c r="I24" i="238"/>
  <c r="J24" i="238"/>
  <c r="I25" i="238"/>
  <c r="J25" i="238"/>
  <c r="I26" i="238"/>
  <c r="J26" i="238"/>
  <c r="I27" i="238"/>
  <c r="J27" i="238"/>
  <c r="I28" i="238"/>
  <c r="J28" i="238"/>
  <c r="I29" i="238"/>
  <c r="J29" i="238"/>
  <c r="I30" i="238"/>
  <c r="J30" i="238"/>
  <c r="I31" i="238"/>
  <c r="J31" i="238"/>
  <c r="I32" i="238"/>
  <c r="J32" i="238"/>
  <c r="I33" i="238"/>
  <c r="J33" i="238"/>
  <c r="I34" i="238"/>
  <c r="J34" i="238"/>
  <c r="I35" i="238"/>
  <c r="J35" i="238"/>
  <c r="I36" i="238"/>
  <c r="J36" i="238"/>
  <c r="I38" i="238"/>
  <c r="J38" i="238"/>
  <c r="I39" i="238"/>
  <c r="J39" i="238"/>
  <c r="I40" i="238"/>
  <c r="J40" i="238"/>
  <c r="I41" i="238"/>
  <c r="J41" i="238"/>
  <c r="I42" i="238"/>
  <c r="J42" i="238"/>
  <c r="I43" i="238"/>
  <c r="J43" i="238"/>
  <c r="I44" i="238"/>
  <c r="J44" i="238"/>
  <c r="I45" i="238"/>
  <c r="J45" i="238"/>
  <c r="I46" i="238"/>
  <c r="J46" i="238"/>
  <c r="I47" i="238"/>
  <c r="J47" i="238"/>
  <c r="I48" i="238"/>
  <c r="J48" i="238"/>
  <c r="I49" i="238"/>
  <c r="J49" i="238"/>
  <c r="I50" i="238"/>
  <c r="J50" i="238"/>
  <c r="I51" i="238"/>
  <c r="J51" i="238"/>
  <c r="I52" i="238"/>
  <c r="J52" i="238"/>
  <c r="I53" i="238"/>
  <c r="J53" i="238"/>
  <c r="I54" i="238"/>
  <c r="J54" i="238"/>
  <c r="I55" i="238"/>
  <c r="J55" i="238"/>
  <c r="I56" i="238"/>
  <c r="J56" i="238"/>
  <c r="I57" i="238"/>
  <c r="J57" i="238"/>
  <c r="I58" i="238"/>
  <c r="J58" i="238"/>
  <c r="I59" i="238"/>
  <c r="J59" i="238"/>
  <c r="I60" i="238"/>
  <c r="J60" i="238"/>
  <c r="J61" i="238"/>
  <c r="I37" i="238"/>
  <c r="I61" i="238"/>
  <c r="G61" i="238"/>
  <c r="F61" i="238"/>
  <c r="AT60" i="238"/>
  <c r="AR60" i="238"/>
  <c r="AN60" i="238"/>
  <c r="AM60" i="238"/>
  <c r="AL60" i="238"/>
  <c r="AF60" i="238"/>
  <c r="AE60" i="238"/>
  <c r="AD60" i="238"/>
  <c r="Z60" i="238"/>
  <c r="W60" i="238"/>
  <c r="S60" i="238"/>
  <c r="P60" i="238"/>
  <c r="O60" i="238"/>
  <c r="AT59" i="238"/>
  <c r="AR59" i="238"/>
  <c r="AN59" i="238"/>
  <c r="AM59" i="238"/>
  <c r="AL59" i="238"/>
  <c r="AF59" i="238"/>
  <c r="AE59" i="238"/>
  <c r="AD59" i="238"/>
  <c r="Z59" i="238"/>
  <c r="W59" i="238"/>
  <c r="S59" i="238"/>
  <c r="P59" i="238"/>
  <c r="O59" i="238"/>
  <c r="AT58" i="238"/>
  <c r="AR58" i="238"/>
  <c r="AN58" i="238"/>
  <c r="AM58" i="238"/>
  <c r="AL58" i="238"/>
  <c r="AF58" i="238"/>
  <c r="AE58" i="238"/>
  <c r="AD58" i="238"/>
  <c r="Z58" i="238"/>
  <c r="W58" i="238"/>
  <c r="S58" i="238"/>
  <c r="P58" i="238"/>
  <c r="O58" i="238"/>
  <c r="AT57" i="238"/>
  <c r="AR57" i="238"/>
  <c r="AN57" i="238"/>
  <c r="AM57" i="238"/>
  <c r="AL57" i="238"/>
  <c r="AF57" i="238"/>
  <c r="AE57" i="238"/>
  <c r="AD57" i="238"/>
  <c r="Z57" i="238"/>
  <c r="W57" i="238"/>
  <c r="S57" i="238"/>
  <c r="P57" i="238"/>
  <c r="O57" i="238"/>
  <c r="AT56" i="238"/>
  <c r="AR56" i="238"/>
  <c r="AN56" i="238"/>
  <c r="AM56" i="238"/>
  <c r="AL56" i="238"/>
  <c r="AF56" i="238"/>
  <c r="AE56" i="238"/>
  <c r="AD56" i="238"/>
  <c r="Z56" i="238"/>
  <c r="W56" i="238"/>
  <c r="S56" i="238"/>
  <c r="P56" i="238"/>
  <c r="O56" i="238"/>
  <c r="AT55" i="238"/>
  <c r="AR55" i="238"/>
  <c r="AN55" i="238"/>
  <c r="AM55" i="238"/>
  <c r="AL55" i="238"/>
  <c r="AF55" i="238"/>
  <c r="AE55" i="238"/>
  <c r="AD55" i="238"/>
  <c r="Z55" i="238"/>
  <c r="W55" i="238"/>
  <c r="S55" i="238"/>
  <c r="P55" i="238"/>
  <c r="O55" i="238"/>
  <c r="AT54" i="238"/>
  <c r="AR54" i="238"/>
  <c r="AN54" i="238"/>
  <c r="AM54" i="238"/>
  <c r="AL54" i="238"/>
  <c r="AF54" i="238"/>
  <c r="AE54" i="238"/>
  <c r="AD54" i="238"/>
  <c r="Z54" i="238"/>
  <c r="W54" i="238"/>
  <c r="S54" i="238"/>
  <c r="P54" i="238"/>
  <c r="O54" i="238"/>
  <c r="AT53" i="238"/>
  <c r="AR53" i="238"/>
  <c r="AN53" i="238"/>
  <c r="AM53" i="238"/>
  <c r="AL53" i="238"/>
  <c r="AF53" i="238"/>
  <c r="AE53" i="238"/>
  <c r="AD53" i="238"/>
  <c r="Z53" i="238"/>
  <c r="W53" i="238"/>
  <c r="S53" i="238"/>
  <c r="P53" i="238"/>
  <c r="O53" i="238"/>
  <c r="AT52" i="238"/>
  <c r="AR52" i="238"/>
  <c r="AN52" i="238"/>
  <c r="AM52" i="238"/>
  <c r="AL52" i="238"/>
  <c r="AF52" i="238"/>
  <c r="AE52" i="238"/>
  <c r="AD52" i="238"/>
  <c r="Z52" i="238"/>
  <c r="W52" i="238"/>
  <c r="S52" i="238"/>
  <c r="P52" i="238"/>
  <c r="O52" i="238"/>
  <c r="AT51" i="238"/>
  <c r="AR51" i="238"/>
  <c r="AN51" i="238"/>
  <c r="AM51" i="238"/>
  <c r="AL51" i="238"/>
  <c r="AF51" i="238"/>
  <c r="AE51" i="238"/>
  <c r="AD51" i="238"/>
  <c r="Z51" i="238"/>
  <c r="W51" i="238"/>
  <c r="S51" i="238"/>
  <c r="P51" i="238"/>
  <c r="O51" i="238"/>
  <c r="AT50" i="238"/>
  <c r="AR50" i="238"/>
  <c r="AN50" i="238"/>
  <c r="AM50" i="238"/>
  <c r="AL50" i="238"/>
  <c r="AF50" i="238"/>
  <c r="AE50" i="238"/>
  <c r="AD50" i="238"/>
  <c r="Z50" i="238"/>
  <c r="W50" i="238"/>
  <c r="S50" i="238"/>
  <c r="P50" i="238"/>
  <c r="O50" i="238"/>
  <c r="AT49" i="238"/>
  <c r="AR49" i="238"/>
  <c r="AN49" i="238"/>
  <c r="AM49" i="238"/>
  <c r="AL49" i="238"/>
  <c r="AF49" i="238"/>
  <c r="AE49" i="238"/>
  <c r="AD49" i="238"/>
  <c r="Z49" i="238"/>
  <c r="W49" i="238"/>
  <c r="S49" i="238"/>
  <c r="P49" i="238"/>
  <c r="O49" i="238"/>
  <c r="AT48" i="238"/>
  <c r="AR48" i="238"/>
  <c r="AN48" i="238"/>
  <c r="AM48" i="238"/>
  <c r="AL48" i="238"/>
  <c r="AF48" i="238"/>
  <c r="AE48" i="238"/>
  <c r="AD48" i="238"/>
  <c r="Z48" i="238"/>
  <c r="W48" i="238"/>
  <c r="S48" i="238"/>
  <c r="P48" i="238"/>
  <c r="O48" i="238"/>
  <c r="AT47" i="238"/>
  <c r="AR47" i="238"/>
  <c r="AN47" i="238"/>
  <c r="AM47" i="238"/>
  <c r="AL47" i="238"/>
  <c r="AF47" i="238"/>
  <c r="AE47" i="238"/>
  <c r="AD47" i="238"/>
  <c r="Z47" i="238"/>
  <c r="W47" i="238"/>
  <c r="S47" i="238"/>
  <c r="P47" i="238"/>
  <c r="O47" i="238"/>
  <c r="AT46" i="238"/>
  <c r="AR46" i="238"/>
  <c r="AN46" i="238"/>
  <c r="AM46" i="238"/>
  <c r="AL46" i="238"/>
  <c r="AF46" i="238"/>
  <c r="AE46" i="238"/>
  <c r="AD46" i="238"/>
  <c r="Z46" i="238"/>
  <c r="W46" i="238"/>
  <c r="S46" i="238"/>
  <c r="P46" i="238"/>
  <c r="O46" i="238"/>
  <c r="AT45" i="238"/>
  <c r="AR45" i="238"/>
  <c r="AN45" i="238"/>
  <c r="AM45" i="238"/>
  <c r="AL45" i="238"/>
  <c r="AF45" i="238"/>
  <c r="AE45" i="238"/>
  <c r="AD45" i="238"/>
  <c r="Z45" i="238"/>
  <c r="W45" i="238"/>
  <c r="S45" i="238"/>
  <c r="P45" i="238"/>
  <c r="O45" i="238"/>
  <c r="AT44" i="238"/>
  <c r="AR44" i="238"/>
  <c r="AN44" i="238"/>
  <c r="AM44" i="238"/>
  <c r="AL44" i="238"/>
  <c r="AF44" i="238"/>
  <c r="AE44" i="238"/>
  <c r="AD44" i="238"/>
  <c r="Z44" i="238"/>
  <c r="W44" i="238"/>
  <c r="S44" i="238"/>
  <c r="P44" i="238"/>
  <c r="O44" i="238"/>
  <c r="AT43" i="238"/>
  <c r="AR43" i="238"/>
  <c r="AN43" i="238"/>
  <c r="AM43" i="238"/>
  <c r="AL43" i="238"/>
  <c r="AF43" i="238"/>
  <c r="AE43" i="238"/>
  <c r="AD43" i="238"/>
  <c r="Z43" i="238"/>
  <c r="W43" i="238"/>
  <c r="S43" i="238"/>
  <c r="P43" i="238"/>
  <c r="O43" i="238"/>
  <c r="AT42" i="238"/>
  <c r="AR42" i="238"/>
  <c r="AN42" i="238"/>
  <c r="AM42" i="238"/>
  <c r="AL42" i="238"/>
  <c r="AF42" i="238"/>
  <c r="AE42" i="238"/>
  <c r="AD42" i="238"/>
  <c r="Z42" i="238"/>
  <c r="W42" i="238"/>
  <c r="S42" i="238"/>
  <c r="P42" i="238"/>
  <c r="O42" i="238"/>
  <c r="AT41" i="238"/>
  <c r="AR41" i="238"/>
  <c r="AN41" i="238"/>
  <c r="AM41" i="238"/>
  <c r="AL41" i="238"/>
  <c r="AF41" i="238"/>
  <c r="AE41" i="238"/>
  <c r="AD41" i="238"/>
  <c r="Z41" i="238"/>
  <c r="W41" i="238"/>
  <c r="S41" i="238"/>
  <c r="P41" i="238"/>
  <c r="O41" i="238"/>
  <c r="AT40" i="238"/>
  <c r="AR40" i="238"/>
  <c r="AN40" i="238"/>
  <c r="AM40" i="238"/>
  <c r="AL40" i="238"/>
  <c r="AF40" i="238"/>
  <c r="AE40" i="238"/>
  <c r="AD40" i="238"/>
  <c r="Z40" i="238"/>
  <c r="W40" i="238"/>
  <c r="S40" i="238"/>
  <c r="P40" i="238"/>
  <c r="O40" i="238"/>
  <c r="AT39" i="238"/>
  <c r="AR39" i="238"/>
  <c r="AN39" i="238"/>
  <c r="AM39" i="238"/>
  <c r="AL39" i="238"/>
  <c r="AF39" i="238"/>
  <c r="AE39" i="238"/>
  <c r="AD39" i="238"/>
  <c r="Z39" i="238"/>
  <c r="W39" i="238"/>
  <c r="S39" i="238"/>
  <c r="P39" i="238"/>
  <c r="O39" i="238"/>
  <c r="AT38" i="238"/>
  <c r="AR38" i="238"/>
  <c r="AN38" i="238"/>
  <c r="AM38" i="238"/>
  <c r="AL38" i="238"/>
  <c r="AF38" i="238"/>
  <c r="AE38" i="238"/>
  <c r="AD38" i="238"/>
  <c r="Z38" i="238"/>
  <c r="W38" i="238"/>
  <c r="S38" i="238"/>
  <c r="P38" i="238"/>
  <c r="O38" i="238"/>
  <c r="AT36" i="238"/>
  <c r="AR36" i="238"/>
  <c r="AN36" i="238"/>
  <c r="AM36" i="238"/>
  <c r="AL36" i="238"/>
  <c r="AF36" i="238"/>
  <c r="AE36" i="238"/>
  <c r="AD36" i="238"/>
  <c r="Z36" i="238"/>
  <c r="W36" i="238"/>
  <c r="S36" i="238"/>
  <c r="P36" i="238"/>
  <c r="O36" i="238"/>
  <c r="AT35" i="238"/>
  <c r="AR35" i="238"/>
  <c r="AN35" i="238"/>
  <c r="AM35" i="238"/>
  <c r="AL35" i="238"/>
  <c r="AF35" i="238"/>
  <c r="AE35" i="238"/>
  <c r="AD35" i="238"/>
  <c r="Z35" i="238"/>
  <c r="W35" i="238"/>
  <c r="S35" i="238"/>
  <c r="P35" i="238"/>
  <c r="O35" i="238"/>
  <c r="AT33" i="238"/>
  <c r="AR33" i="238"/>
  <c r="AN33" i="238"/>
  <c r="AM33" i="238"/>
  <c r="AL33" i="238"/>
  <c r="AF33" i="238"/>
  <c r="AE33" i="238"/>
  <c r="AD33" i="238"/>
  <c r="Z33" i="238"/>
  <c r="W33" i="238"/>
  <c r="S33" i="238"/>
  <c r="P33" i="238"/>
  <c r="O33" i="238"/>
  <c r="AT32" i="238"/>
  <c r="AR32" i="238"/>
  <c r="AN32" i="238"/>
  <c r="AM32" i="238"/>
  <c r="AL32" i="238"/>
  <c r="AF32" i="238"/>
  <c r="AE32" i="238"/>
  <c r="AD32" i="238"/>
  <c r="Z32" i="238"/>
  <c r="W32" i="238"/>
  <c r="S32" i="238"/>
  <c r="P32" i="238"/>
  <c r="O32" i="238"/>
  <c r="AT31" i="238"/>
  <c r="AR31" i="238"/>
  <c r="AN31" i="238"/>
  <c r="AM31" i="238"/>
  <c r="AL31" i="238"/>
  <c r="AF31" i="238"/>
  <c r="AE31" i="238"/>
  <c r="AD31" i="238"/>
  <c r="Z31" i="238"/>
  <c r="W31" i="238"/>
  <c r="S31" i="238"/>
  <c r="P31" i="238"/>
  <c r="O31" i="238"/>
  <c r="AT30" i="238"/>
  <c r="AR30" i="238"/>
  <c r="AN30" i="238"/>
  <c r="AM30" i="238"/>
  <c r="AL30" i="238"/>
  <c r="AF30" i="238"/>
  <c r="AE30" i="238"/>
  <c r="AD30" i="238"/>
  <c r="Z30" i="238"/>
  <c r="W30" i="238"/>
  <c r="S30" i="238"/>
  <c r="P30" i="238"/>
  <c r="O30" i="238"/>
  <c r="AT29" i="238"/>
  <c r="AR29" i="238"/>
  <c r="AN29" i="238"/>
  <c r="AM29" i="238"/>
  <c r="AL29" i="238"/>
  <c r="AF29" i="238"/>
  <c r="AE29" i="238"/>
  <c r="AD29" i="238"/>
  <c r="Z29" i="238"/>
  <c r="W29" i="238"/>
  <c r="S29" i="238"/>
  <c r="P29" i="238"/>
  <c r="O29" i="238"/>
  <c r="AT28" i="238"/>
  <c r="AR28" i="238"/>
  <c r="AN28" i="238"/>
  <c r="AM28" i="238"/>
  <c r="AL28" i="238"/>
  <c r="AF28" i="238"/>
  <c r="AE28" i="238"/>
  <c r="AD28" i="238"/>
  <c r="Z28" i="238"/>
  <c r="W28" i="238"/>
  <c r="S28" i="238"/>
  <c r="P28" i="238"/>
  <c r="O28" i="238"/>
  <c r="AT27" i="238"/>
  <c r="AR27" i="238"/>
  <c r="AN27" i="238"/>
  <c r="AM27" i="238"/>
  <c r="AL27" i="238"/>
  <c r="AF27" i="238"/>
  <c r="AE27" i="238"/>
  <c r="AD27" i="238"/>
  <c r="Z27" i="238"/>
  <c r="W27" i="238"/>
  <c r="S27" i="238"/>
  <c r="P27" i="238"/>
  <c r="O27" i="238"/>
  <c r="AT26" i="238"/>
  <c r="AR26" i="238"/>
  <c r="AN26" i="238"/>
  <c r="AM26" i="238"/>
  <c r="AL26" i="238"/>
  <c r="AF26" i="238"/>
  <c r="AE26" i="238"/>
  <c r="AD26" i="238"/>
  <c r="Z26" i="238"/>
  <c r="W26" i="238"/>
  <c r="S26" i="238"/>
  <c r="P26" i="238"/>
  <c r="O26" i="238"/>
  <c r="AT25" i="238"/>
  <c r="AR25" i="238"/>
  <c r="AN25" i="238"/>
  <c r="AM25" i="238"/>
  <c r="AL25" i="238"/>
  <c r="AF25" i="238"/>
  <c r="AE25" i="238"/>
  <c r="AD25" i="238"/>
  <c r="Z25" i="238"/>
  <c r="W25" i="238"/>
  <c r="S25" i="238"/>
  <c r="P25" i="238"/>
  <c r="O25" i="238"/>
  <c r="AT24" i="238"/>
  <c r="AR24" i="238"/>
  <c r="AN24" i="238"/>
  <c r="AM24" i="238"/>
  <c r="AL24" i="238"/>
  <c r="AF24" i="238"/>
  <c r="AE24" i="238"/>
  <c r="AD24" i="238"/>
  <c r="Z24" i="238"/>
  <c r="W24" i="238"/>
  <c r="S24" i="238"/>
  <c r="P24" i="238"/>
  <c r="O24" i="238"/>
  <c r="AT23" i="238"/>
  <c r="AR23" i="238"/>
  <c r="AN23" i="238"/>
  <c r="AM23" i="238"/>
  <c r="AL23" i="238"/>
  <c r="AF23" i="238"/>
  <c r="AE23" i="238"/>
  <c r="AD23" i="238"/>
  <c r="Z23" i="238"/>
  <c r="W23" i="238"/>
  <c r="S23" i="238"/>
  <c r="P23" i="238"/>
  <c r="O23" i="238"/>
  <c r="AT22" i="238"/>
  <c r="AR22" i="238"/>
  <c r="AN22" i="238"/>
  <c r="AM22" i="238"/>
  <c r="AL22" i="238"/>
  <c r="AF22" i="238"/>
  <c r="AE22" i="238"/>
  <c r="AD22" i="238"/>
  <c r="Z22" i="238"/>
  <c r="W22" i="238"/>
  <c r="S22" i="238"/>
  <c r="P22" i="238"/>
  <c r="O22" i="238"/>
  <c r="AT21" i="238"/>
  <c r="AR21" i="238"/>
  <c r="AN21" i="238"/>
  <c r="AM21" i="238"/>
  <c r="AL21" i="238"/>
  <c r="AF21" i="238"/>
  <c r="AE21" i="238"/>
  <c r="AD21" i="238"/>
  <c r="Z21" i="238"/>
  <c r="W21" i="238"/>
  <c r="S21" i="238"/>
  <c r="P21" i="238"/>
  <c r="O21" i="238"/>
  <c r="S12" i="238"/>
  <c r="W12" i="238"/>
  <c r="AT12" i="238"/>
  <c r="AR12" i="238"/>
  <c r="AL12" i="238"/>
  <c r="AN12" i="238"/>
  <c r="AM12" i="238"/>
  <c r="AD12" i="238"/>
  <c r="AE12" i="238"/>
  <c r="AF12" i="238"/>
  <c r="Z12" i="238"/>
  <c r="P12" i="238"/>
  <c r="S11" i="238"/>
  <c r="W11" i="238"/>
  <c r="AT11" i="238"/>
  <c r="AR11" i="238"/>
  <c r="AL11" i="238"/>
  <c r="AN11" i="238"/>
  <c r="AM11" i="238"/>
  <c r="AD11" i="238"/>
  <c r="AE11" i="238"/>
  <c r="AF11" i="238"/>
  <c r="Z11" i="238"/>
  <c r="P11" i="238"/>
  <c r="S10" i="238"/>
  <c r="W10" i="238"/>
  <c r="AT10" i="238"/>
  <c r="AR10" i="238"/>
  <c r="AL10" i="238"/>
  <c r="AN10" i="238"/>
  <c r="AM10" i="238"/>
  <c r="AD10" i="238"/>
  <c r="AE10" i="238"/>
  <c r="AF10" i="238"/>
  <c r="Z10" i="238"/>
  <c r="P10" i="238"/>
  <c r="S9" i="238"/>
  <c r="W9" i="238"/>
  <c r="AT9" i="238"/>
  <c r="AR9" i="238"/>
  <c r="AL9" i="238"/>
  <c r="AN9" i="238"/>
  <c r="AM9" i="238"/>
  <c r="AD9" i="238"/>
  <c r="AE9" i="238"/>
  <c r="AF9" i="238"/>
  <c r="Z9" i="238"/>
  <c r="P9" i="238"/>
  <c r="I10" i="237"/>
  <c r="I11" i="237"/>
  <c r="I12" i="237"/>
  <c r="I21" i="237"/>
  <c r="I22" i="237"/>
  <c r="I23" i="237"/>
  <c r="I24" i="237"/>
  <c r="I25" i="237"/>
  <c r="I26" i="237"/>
  <c r="I27" i="237"/>
  <c r="I28" i="237"/>
  <c r="I29" i="237"/>
  <c r="I30" i="237"/>
  <c r="I31" i="237"/>
  <c r="I32" i="237"/>
  <c r="I33" i="237"/>
  <c r="I34" i="237"/>
  <c r="I35" i="237"/>
  <c r="I36" i="237"/>
  <c r="I37" i="237"/>
  <c r="I38" i="237"/>
  <c r="I39" i="237"/>
  <c r="I40" i="237"/>
  <c r="I41" i="237"/>
  <c r="I42" i="237"/>
  <c r="I43" i="237"/>
  <c r="I44" i="237"/>
  <c r="I45" i="237"/>
  <c r="I46" i="237"/>
  <c r="I47" i="237"/>
  <c r="I48" i="237"/>
  <c r="I49" i="237"/>
  <c r="I50" i="237"/>
  <c r="I51" i="237"/>
  <c r="I52" i="237"/>
  <c r="I53" i="237"/>
  <c r="I54" i="237"/>
  <c r="I55" i="237"/>
  <c r="I56" i="237"/>
  <c r="I57" i="237"/>
  <c r="I58" i="237"/>
  <c r="I59" i="237"/>
  <c r="I60" i="237"/>
  <c r="I9" i="237"/>
  <c r="L9" i="237"/>
  <c r="O9" i="237"/>
  <c r="AU9" i="237"/>
  <c r="L10" i="237"/>
  <c r="O10" i="237"/>
  <c r="AU10" i="237"/>
  <c r="L11" i="237"/>
  <c r="O11" i="237"/>
  <c r="AU11" i="237"/>
  <c r="L12" i="237"/>
  <c r="O12" i="237"/>
  <c r="AU12" i="237"/>
  <c r="AU61" i="237"/>
  <c r="AV9" i="237"/>
  <c r="AV10" i="237"/>
  <c r="AV11" i="237"/>
  <c r="AV12" i="237"/>
  <c r="AV61" i="237"/>
  <c r="AW9" i="237"/>
  <c r="AW10" i="237"/>
  <c r="AW11" i="237"/>
  <c r="AW12" i="237"/>
  <c r="AW61" i="237"/>
  <c r="AU63" i="237"/>
  <c r="L21" i="237"/>
  <c r="L22" i="237"/>
  <c r="L23" i="237"/>
  <c r="L24" i="237"/>
  <c r="L25" i="237"/>
  <c r="L26" i="237"/>
  <c r="L27" i="237"/>
  <c r="L28" i="237"/>
  <c r="L29" i="237"/>
  <c r="L30" i="237"/>
  <c r="L31" i="237"/>
  <c r="L32" i="237"/>
  <c r="L33" i="237"/>
  <c r="L35" i="237"/>
  <c r="L36" i="237"/>
  <c r="L38" i="237"/>
  <c r="L39" i="237"/>
  <c r="L40" i="237"/>
  <c r="L41" i="237"/>
  <c r="L42" i="237"/>
  <c r="L43" i="237"/>
  <c r="L44" i="237"/>
  <c r="L45" i="237"/>
  <c r="L46" i="237"/>
  <c r="L47" i="237"/>
  <c r="L48" i="237"/>
  <c r="L49" i="237"/>
  <c r="L50" i="237"/>
  <c r="L51" i="237"/>
  <c r="L52" i="237"/>
  <c r="L53" i="237"/>
  <c r="L54" i="237"/>
  <c r="L55" i="237"/>
  <c r="L56" i="237"/>
  <c r="L57" i="237"/>
  <c r="L58" i="237"/>
  <c r="L59" i="237"/>
  <c r="L60" i="237"/>
  <c r="L61" i="237"/>
  <c r="AW62" i="237"/>
  <c r="AV62" i="237"/>
  <c r="AU62" i="237"/>
  <c r="O61" i="237"/>
  <c r="S61" i="237"/>
  <c r="W61" i="237"/>
  <c r="AT61" i="237"/>
  <c r="AR61" i="237"/>
  <c r="AL61" i="237"/>
  <c r="AN61" i="237"/>
  <c r="AM61" i="237"/>
  <c r="AD61" i="237"/>
  <c r="AE61" i="237"/>
  <c r="AF61" i="237"/>
  <c r="Z61" i="237"/>
  <c r="J9" i="237"/>
  <c r="M9" i="237"/>
  <c r="J10" i="237"/>
  <c r="M10" i="237"/>
  <c r="J11" i="237"/>
  <c r="M11" i="237"/>
  <c r="J12" i="237"/>
  <c r="M12" i="237"/>
  <c r="M21" i="237"/>
  <c r="M22" i="237"/>
  <c r="M23" i="237"/>
  <c r="M24" i="237"/>
  <c r="M25" i="237"/>
  <c r="M26" i="237"/>
  <c r="M27" i="237"/>
  <c r="M28" i="237"/>
  <c r="M29" i="237"/>
  <c r="M30" i="237"/>
  <c r="M31" i="237"/>
  <c r="M32" i="237"/>
  <c r="M33" i="237"/>
  <c r="M35" i="237"/>
  <c r="M36" i="237"/>
  <c r="M38" i="237"/>
  <c r="M39" i="237"/>
  <c r="M40" i="237"/>
  <c r="M41" i="237"/>
  <c r="M42" i="237"/>
  <c r="M43" i="237"/>
  <c r="M44" i="237"/>
  <c r="M45" i="237"/>
  <c r="M46" i="237"/>
  <c r="M47" i="237"/>
  <c r="M48" i="237"/>
  <c r="M49" i="237"/>
  <c r="M50" i="237"/>
  <c r="M51" i="237"/>
  <c r="M52" i="237"/>
  <c r="M53" i="237"/>
  <c r="M54" i="237"/>
  <c r="M55" i="237"/>
  <c r="M56" i="237"/>
  <c r="M57" i="237"/>
  <c r="M58" i="237"/>
  <c r="M59" i="237"/>
  <c r="M60" i="237"/>
  <c r="M61" i="237"/>
  <c r="P61" i="237"/>
  <c r="J21" i="237"/>
  <c r="J22" i="237"/>
  <c r="J23" i="237"/>
  <c r="J24" i="237"/>
  <c r="J25" i="237"/>
  <c r="J26" i="237"/>
  <c r="J27" i="237"/>
  <c r="J28" i="237"/>
  <c r="J29" i="237"/>
  <c r="J30" i="237"/>
  <c r="J31" i="237"/>
  <c r="J32" i="237"/>
  <c r="J33" i="237"/>
  <c r="J34" i="237"/>
  <c r="J35" i="237"/>
  <c r="J36" i="237"/>
  <c r="J38" i="237"/>
  <c r="J39" i="237"/>
  <c r="J40" i="237"/>
  <c r="J41" i="237"/>
  <c r="J42" i="237"/>
  <c r="J43" i="237"/>
  <c r="J44" i="237"/>
  <c r="J45" i="237"/>
  <c r="J46" i="237"/>
  <c r="J47" i="237"/>
  <c r="J48" i="237"/>
  <c r="J49" i="237"/>
  <c r="J50" i="237"/>
  <c r="J51" i="237"/>
  <c r="J52" i="237"/>
  <c r="J53" i="237"/>
  <c r="J54" i="237"/>
  <c r="J55" i="237"/>
  <c r="J56" i="237"/>
  <c r="J57" i="237"/>
  <c r="J58" i="237"/>
  <c r="J59" i="237"/>
  <c r="J60" i="237"/>
  <c r="J61" i="237"/>
  <c r="I61" i="237"/>
  <c r="G61" i="237"/>
  <c r="F61" i="237"/>
  <c r="AT60" i="237"/>
  <c r="AR60" i="237"/>
  <c r="AN60" i="237"/>
  <c r="AM60" i="237"/>
  <c r="AL60" i="237"/>
  <c r="AF60" i="237"/>
  <c r="AE60" i="237"/>
  <c r="AD60" i="237"/>
  <c r="Z60" i="237"/>
  <c r="W60" i="237"/>
  <c r="S60" i="237"/>
  <c r="P60" i="237"/>
  <c r="O60" i="237"/>
  <c r="AT59" i="237"/>
  <c r="AR59" i="237"/>
  <c r="AN59" i="237"/>
  <c r="AM59" i="237"/>
  <c r="AL59" i="237"/>
  <c r="AF59" i="237"/>
  <c r="AE59" i="237"/>
  <c r="AD59" i="237"/>
  <c r="Z59" i="237"/>
  <c r="W59" i="237"/>
  <c r="S59" i="237"/>
  <c r="P59" i="237"/>
  <c r="O59" i="237"/>
  <c r="AT58" i="237"/>
  <c r="AR58" i="237"/>
  <c r="AN58" i="237"/>
  <c r="AM58" i="237"/>
  <c r="AL58" i="237"/>
  <c r="AF58" i="237"/>
  <c r="AE58" i="237"/>
  <c r="AD58" i="237"/>
  <c r="Z58" i="237"/>
  <c r="W58" i="237"/>
  <c r="S58" i="237"/>
  <c r="P58" i="237"/>
  <c r="O58" i="237"/>
  <c r="AT57" i="237"/>
  <c r="AR57" i="237"/>
  <c r="AN57" i="237"/>
  <c r="AM57" i="237"/>
  <c r="AL57" i="237"/>
  <c r="AF57" i="237"/>
  <c r="AE57" i="237"/>
  <c r="AD57" i="237"/>
  <c r="Z57" i="237"/>
  <c r="W57" i="237"/>
  <c r="S57" i="237"/>
  <c r="P57" i="237"/>
  <c r="O57" i="237"/>
  <c r="AT56" i="237"/>
  <c r="AR56" i="237"/>
  <c r="AN56" i="237"/>
  <c r="AM56" i="237"/>
  <c r="AL56" i="237"/>
  <c r="AF56" i="237"/>
  <c r="AE56" i="237"/>
  <c r="AD56" i="237"/>
  <c r="Z56" i="237"/>
  <c r="W56" i="237"/>
  <c r="S56" i="237"/>
  <c r="P56" i="237"/>
  <c r="O56" i="237"/>
  <c r="AT55" i="237"/>
  <c r="AR55" i="237"/>
  <c r="AN55" i="237"/>
  <c r="AM55" i="237"/>
  <c r="AL55" i="237"/>
  <c r="AF55" i="237"/>
  <c r="AE55" i="237"/>
  <c r="AD55" i="237"/>
  <c r="Z55" i="237"/>
  <c r="W55" i="237"/>
  <c r="S55" i="237"/>
  <c r="P55" i="237"/>
  <c r="O55" i="237"/>
  <c r="AT54" i="237"/>
  <c r="AR54" i="237"/>
  <c r="AN54" i="237"/>
  <c r="AM54" i="237"/>
  <c r="AL54" i="237"/>
  <c r="AF54" i="237"/>
  <c r="AE54" i="237"/>
  <c r="AD54" i="237"/>
  <c r="Z54" i="237"/>
  <c r="W54" i="237"/>
  <c r="S54" i="237"/>
  <c r="P54" i="237"/>
  <c r="O54" i="237"/>
  <c r="AT53" i="237"/>
  <c r="AR53" i="237"/>
  <c r="AN53" i="237"/>
  <c r="AM53" i="237"/>
  <c r="AL53" i="237"/>
  <c r="AF53" i="237"/>
  <c r="AE53" i="237"/>
  <c r="AD53" i="237"/>
  <c r="Z53" i="237"/>
  <c r="W53" i="237"/>
  <c r="S53" i="237"/>
  <c r="P53" i="237"/>
  <c r="O53" i="237"/>
  <c r="AT52" i="237"/>
  <c r="AR52" i="237"/>
  <c r="AN52" i="237"/>
  <c r="AM52" i="237"/>
  <c r="AL52" i="237"/>
  <c r="AF52" i="237"/>
  <c r="AE52" i="237"/>
  <c r="AD52" i="237"/>
  <c r="Z52" i="237"/>
  <c r="W52" i="237"/>
  <c r="S52" i="237"/>
  <c r="P52" i="237"/>
  <c r="O52" i="237"/>
  <c r="AT51" i="237"/>
  <c r="AR51" i="237"/>
  <c r="AN51" i="237"/>
  <c r="AM51" i="237"/>
  <c r="AL51" i="237"/>
  <c r="AF51" i="237"/>
  <c r="AE51" i="237"/>
  <c r="AD51" i="237"/>
  <c r="Z51" i="237"/>
  <c r="W51" i="237"/>
  <c r="S51" i="237"/>
  <c r="P51" i="237"/>
  <c r="O51" i="237"/>
  <c r="AT50" i="237"/>
  <c r="AR50" i="237"/>
  <c r="AN50" i="237"/>
  <c r="AM50" i="237"/>
  <c r="AL50" i="237"/>
  <c r="AF50" i="237"/>
  <c r="AE50" i="237"/>
  <c r="AD50" i="237"/>
  <c r="Z50" i="237"/>
  <c r="W50" i="237"/>
  <c r="S50" i="237"/>
  <c r="P50" i="237"/>
  <c r="O50" i="237"/>
  <c r="AT49" i="237"/>
  <c r="AR49" i="237"/>
  <c r="AN49" i="237"/>
  <c r="AM49" i="237"/>
  <c r="AL49" i="237"/>
  <c r="AF49" i="237"/>
  <c r="AE49" i="237"/>
  <c r="AD49" i="237"/>
  <c r="Z49" i="237"/>
  <c r="W49" i="237"/>
  <c r="S49" i="237"/>
  <c r="P49" i="237"/>
  <c r="O49" i="237"/>
  <c r="AT48" i="237"/>
  <c r="AR48" i="237"/>
  <c r="AN48" i="237"/>
  <c r="AM48" i="237"/>
  <c r="AL48" i="237"/>
  <c r="AF48" i="237"/>
  <c r="AE48" i="237"/>
  <c r="AD48" i="237"/>
  <c r="Z48" i="237"/>
  <c r="W48" i="237"/>
  <c r="S48" i="237"/>
  <c r="P48" i="237"/>
  <c r="O48" i="237"/>
  <c r="AT47" i="237"/>
  <c r="AR47" i="237"/>
  <c r="AN47" i="237"/>
  <c r="AM47" i="237"/>
  <c r="AL47" i="237"/>
  <c r="AF47" i="237"/>
  <c r="AE47" i="237"/>
  <c r="AD47" i="237"/>
  <c r="Z47" i="237"/>
  <c r="W47" i="237"/>
  <c r="S47" i="237"/>
  <c r="P47" i="237"/>
  <c r="O47" i="237"/>
  <c r="AT46" i="237"/>
  <c r="AR46" i="237"/>
  <c r="AN46" i="237"/>
  <c r="AM46" i="237"/>
  <c r="AL46" i="237"/>
  <c r="AF46" i="237"/>
  <c r="AE46" i="237"/>
  <c r="AD46" i="237"/>
  <c r="Z46" i="237"/>
  <c r="W46" i="237"/>
  <c r="S46" i="237"/>
  <c r="P46" i="237"/>
  <c r="O46" i="237"/>
  <c r="AT45" i="237"/>
  <c r="AR45" i="237"/>
  <c r="AN45" i="237"/>
  <c r="AM45" i="237"/>
  <c r="AL45" i="237"/>
  <c r="AF45" i="237"/>
  <c r="AE45" i="237"/>
  <c r="AD45" i="237"/>
  <c r="Z45" i="237"/>
  <c r="W45" i="237"/>
  <c r="S45" i="237"/>
  <c r="P45" i="237"/>
  <c r="O45" i="237"/>
  <c r="AT44" i="237"/>
  <c r="AR44" i="237"/>
  <c r="AN44" i="237"/>
  <c r="AM44" i="237"/>
  <c r="AL44" i="237"/>
  <c r="AF44" i="237"/>
  <c r="AE44" i="237"/>
  <c r="AD44" i="237"/>
  <c r="Z44" i="237"/>
  <c r="W44" i="237"/>
  <c r="S44" i="237"/>
  <c r="P44" i="237"/>
  <c r="O44" i="237"/>
  <c r="AT43" i="237"/>
  <c r="AR43" i="237"/>
  <c r="AN43" i="237"/>
  <c r="AM43" i="237"/>
  <c r="AL43" i="237"/>
  <c r="AF43" i="237"/>
  <c r="AE43" i="237"/>
  <c r="AD43" i="237"/>
  <c r="Z43" i="237"/>
  <c r="W43" i="237"/>
  <c r="S43" i="237"/>
  <c r="P43" i="237"/>
  <c r="O43" i="237"/>
  <c r="AT42" i="237"/>
  <c r="AR42" i="237"/>
  <c r="AN42" i="237"/>
  <c r="AM42" i="237"/>
  <c r="AL42" i="237"/>
  <c r="AF42" i="237"/>
  <c r="AE42" i="237"/>
  <c r="AD42" i="237"/>
  <c r="Z42" i="237"/>
  <c r="W42" i="237"/>
  <c r="S42" i="237"/>
  <c r="P42" i="237"/>
  <c r="O42" i="237"/>
  <c r="AT41" i="237"/>
  <c r="AR41" i="237"/>
  <c r="AN41" i="237"/>
  <c r="AM41" i="237"/>
  <c r="AL41" i="237"/>
  <c r="AF41" i="237"/>
  <c r="AE41" i="237"/>
  <c r="AD41" i="237"/>
  <c r="Z41" i="237"/>
  <c r="W41" i="237"/>
  <c r="S41" i="237"/>
  <c r="P41" i="237"/>
  <c r="O41" i="237"/>
  <c r="AT40" i="237"/>
  <c r="AR40" i="237"/>
  <c r="AN40" i="237"/>
  <c r="AM40" i="237"/>
  <c r="AL40" i="237"/>
  <c r="AF40" i="237"/>
  <c r="AE40" i="237"/>
  <c r="AD40" i="237"/>
  <c r="Z40" i="237"/>
  <c r="W40" i="237"/>
  <c r="S40" i="237"/>
  <c r="P40" i="237"/>
  <c r="O40" i="237"/>
  <c r="AT39" i="237"/>
  <c r="AR39" i="237"/>
  <c r="AN39" i="237"/>
  <c r="AM39" i="237"/>
  <c r="AL39" i="237"/>
  <c r="AF39" i="237"/>
  <c r="AE39" i="237"/>
  <c r="AD39" i="237"/>
  <c r="Z39" i="237"/>
  <c r="W39" i="237"/>
  <c r="S39" i="237"/>
  <c r="P39" i="237"/>
  <c r="O39" i="237"/>
  <c r="AT38" i="237"/>
  <c r="AR38" i="237"/>
  <c r="AN38" i="237"/>
  <c r="AM38" i="237"/>
  <c r="AL38" i="237"/>
  <c r="AF38" i="237"/>
  <c r="AE38" i="237"/>
  <c r="AD38" i="237"/>
  <c r="Z38" i="237"/>
  <c r="W38" i="237"/>
  <c r="S38" i="237"/>
  <c r="P38" i="237"/>
  <c r="O38" i="237"/>
  <c r="AT36" i="237"/>
  <c r="AR36" i="237"/>
  <c r="AN36" i="237"/>
  <c r="AM36" i="237"/>
  <c r="AL36" i="237"/>
  <c r="AF36" i="237"/>
  <c r="AE36" i="237"/>
  <c r="AD36" i="237"/>
  <c r="Z36" i="237"/>
  <c r="W36" i="237"/>
  <c r="S36" i="237"/>
  <c r="P36" i="237"/>
  <c r="O36" i="237"/>
  <c r="AT35" i="237"/>
  <c r="AR35" i="237"/>
  <c r="AN35" i="237"/>
  <c r="AM35" i="237"/>
  <c r="AL35" i="237"/>
  <c r="AF35" i="237"/>
  <c r="AE35" i="237"/>
  <c r="AD35" i="237"/>
  <c r="Z35" i="237"/>
  <c r="W35" i="237"/>
  <c r="S35" i="237"/>
  <c r="P35" i="237"/>
  <c r="O35" i="237"/>
  <c r="AT33" i="237"/>
  <c r="AR33" i="237"/>
  <c r="AN33" i="237"/>
  <c r="AM33" i="237"/>
  <c r="AL33" i="237"/>
  <c r="AF33" i="237"/>
  <c r="AE33" i="237"/>
  <c r="AD33" i="237"/>
  <c r="Z33" i="237"/>
  <c r="W33" i="237"/>
  <c r="S33" i="237"/>
  <c r="P33" i="237"/>
  <c r="O33" i="237"/>
  <c r="AT32" i="237"/>
  <c r="AR32" i="237"/>
  <c r="AN32" i="237"/>
  <c r="AM32" i="237"/>
  <c r="AL32" i="237"/>
  <c r="AF32" i="237"/>
  <c r="AE32" i="237"/>
  <c r="AD32" i="237"/>
  <c r="Z32" i="237"/>
  <c r="W32" i="237"/>
  <c r="S32" i="237"/>
  <c r="P32" i="237"/>
  <c r="O32" i="237"/>
  <c r="AT31" i="237"/>
  <c r="AR31" i="237"/>
  <c r="AN31" i="237"/>
  <c r="AM31" i="237"/>
  <c r="AL31" i="237"/>
  <c r="AF31" i="237"/>
  <c r="AE31" i="237"/>
  <c r="AD31" i="237"/>
  <c r="Z31" i="237"/>
  <c r="W31" i="237"/>
  <c r="S31" i="237"/>
  <c r="P31" i="237"/>
  <c r="O31" i="237"/>
  <c r="AT30" i="237"/>
  <c r="AR30" i="237"/>
  <c r="AN30" i="237"/>
  <c r="AM30" i="237"/>
  <c r="AL30" i="237"/>
  <c r="AF30" i="237"/>
  <c r="AE30" i="237"/>
  <c r="AD30" i="237"/>
  <c r="Z30" i="237"/>
  <c r="W30" i="237"/>
  <c r="S30" i="237"/>
  <c r="P30" i="237"/>
  <c r="O30" i="237"/>
  <c r="AT29" i="237"/>
  <c r="AR29" i="237"/>
  <c r="AN29" i="237"/>
  <c r="AM29" i="237"/>
  <c r="AL29" i="237"/>
  <c r="AF29" i="237"/>
  <c r="AE29" i="237"/>
  <c r="AD29" i="237"/>
  <c r="Z29" i="237"/>
  <c r="W29" i="237"/>
  <c r="S29" i="237"/>
  <c r="P29" i="237"/>
  <c r="O29" i="237"/>
  <c r="AT28" i="237"/>
  <c r="AR28" i="237"/>
  <c r="AN28" i="237"/>
  <c r="AM28" i="237"/>
  <c r="AL28" i="237"/>
  <c r="AF28" i="237"/>
  <c r="AE28" i="237"/>
  <c r="AD28" i="237"/>
  <c r="Z28" i="237"/>
  <c r="W28" i="237"/>
  <c r="S28" i="237"/>
  <c r="P28" i="237"/>
  <c r="O28" i="237"/>
  <c r="AT27" i="237"/>
  <c r="AR27" i="237"/>
  <c r="AN27" i="237"/>
  <c r="AM27" i="237"/>
  <c r="AL27" i="237"/>
  <c r="AF27" i="237"/>
  <c r="AE27" i="237"/>
  <c r="AD27" i="237"/>
  <c r="Z27" i="237"/>
  <c r="W27" i="237"/>
  <c r="S27" i="237"/>
  <c r="P27" i="237"/>
  <c r="O27" i="237"/>
  <c r="AT26" i="237"/>
  <c r="AR26" i="237"/>
  <c r="AN26" i="237"/>
  <c r="AM26" i="237"/>
  <c r="AL26" i="237"/>
  <c r="AF26" i="237"/>
  <c r="AE26" i="237"/>
  <c r="AD26" i="237"/>
  <c r="Z26" i="237"/>
  <c r="W26" i="237"/>
  <c r="S26" i="237"/>
  <c r="P26" i="237"/>
  <c r="O26" i="237"/>
  <c r="AT25" i="237"/>
  <c r="AR25" i="237"/>
  <c r="AN25" i="237"/>
  <c r="AM25" i="237"/>
  <c r="AL25" i="237"/>
  <c r="AF25" i="237"/>
  <c r="AE25" i="237"/>
  <c r="AD25" i="237"/>
  <c r="Z25" i="237"/>
  <c r="W25" i="237"/>
  <c r="S25" i="237"/>
  <c r="P25" i="237"/>
  <c r="O25" i="237"/>
  <c r="AT24" i="237"/>
  <c r="AR24" i="237"/>
  <c r="AN24" i="237"/>
  <c r="AM24" i="237"/>
  <c r="AL24" i="237"/>
  <c r="AF24" i="237"/>
  <c r="AE24" i="237"/>
  <c r="AD24" i="237"/>
  <c r="Z24" i="237"/>
  <c r="W24" i="237"/>
  <c r="S24" i="237"/>
  <c r="P24" i="237"/>
  <c r="O24" i="237"/>
  <c r="AT23" i="237"/>
  <c r="AR23" i="237"/>
  <c r="AN23" i="237"/>
  <c r="AM23" i="237"/>
  <c r="AL23" i="237"/>
  <c r="AF23" i="237"/>
  <c r="AE23" i="237"/>
  <c r="AD23" i="237"/>
  <c r="Z23" i="237"/>
  <c r="W23" i="237"/>
  <c r="S23" i="237"/>
  <c r="P23" i="237"/>
  <c r="O23" i="237"/>
  <c r="AT22" i="237"/>
  <c r="AR22" i="237"/>
  <c r="AN22" i="237"/>
  <c r="AM22" i="237"/>
  <c r="AL22" i="237"/>
  <c r="AF22" i="237"/>
  <c r="AE22" i="237"/>
  <c r="AD22" i="237"/>
  <c r="Z22" i="237"/>
  <c r="W22" i="237"/>
  <c r="S22" i="237"/>
  <c r="P22" i="237"/>
  <c r="O22" i="237"/>
  <c r="AT21" i="237"/>
  <c r="AR21" i="237"/>
  <c r="AN21" i="237"/>
  <c r="AM21" i="237"/>
  <c r="AL21" i="237"/>
  <c r="AF21" i="237"/>
  <c r="AE21" i="237"/>
  <c r="AD21" i="237"/>
  <c r="Z21" i="237"/>
  <c r="W21" i="237"/>
  <c r="S21" i="237"/>
  <c r="P21" i="237"/>
  <c r="O21" i="237"/>
  <c r="S12" i="237"/>
  <c r="W12" i="237"/>
  <c r="AT12" i="237"/>
  <c r="AR12" i="237"/>
  <c r="AL12" i="237"/>
  <c r="AN12" i="237"/>
  <c r="AM12" i="237"/>
  <c r="AD12" i="237"/>
  <c r="AE12" i="237"/>
  <c r="AF12" i="237"/>
  <c r="Z12" i="237"/>
  <c r="P12" i="237"/>
  <c r="S11" i="237"/>
  <c r="W11" i="237"/>
  <c r="AT11" i="237"/>
  <c r="AR11" i="237"/>
  <c r="AL11" i="237"/>
  <c r="AN11" i="237"/>
  <c r="AM11" i="237"/>
  <c r="AD11" i="237"/>
  <c r="AE11" i="237"/>
  <c r="AF11" i="237"/>
  <c r="Z11" i="237"/>
  <c r="P11" i="237"/>
  <c r="S10" i="237"/>
  <c r="W10" i="237"/>
  <c r="AT10" i="237"/>
  <c r="AR10" i="237"/>
  <c r="AL10" i="237"/>
  <c r="AN10" i="237"/>
  <c r="AM10" i="237"/>
  <c r="AD10" i="237"/>
  <c r="AE10" i="237"/>
  <c r="AF10" i="237"/>
  <c r="Z10" i="237"/>
  <c r="P10" i="237"/>
  <c r="S9" i="237"/>
  <c r="W9" i="237"/>
  <c r="AT9" i="237"/>
  <c r="AR9" i="237"/>
  <c r="AL9" i="237"/>
  <c r="AN9" i="237"/>
  <c r="AM9" i="237"/>
  <c r="AD9" i="237"/>
  <c r="AE9" i="237"/>
  <c r="AF9" i="237"/>
  <c r="Z9" i="237"/>
  <c r="P9" i="237"/>
  <c r="L15" i="236"/>
  <c r="O15" i="236"/>
  <c r="AU15" i="236"/>
  <c r="I15" i="236"/>
  <c r="J15" i="236"/>
  <c r="M15" i="236"/>
  <c r="P15" i="236"/>
  <c r="S15" i="236"/>
  <c r="W15" i="236"/>
  <c r="Z15" i="236"/>
  <c r="AD15" i="236"/>
  <c r="AE15" i="236"/>
  <c r="L9" i="236"/>
  <c r="L10" i="236"/>
  <c r="L11" i="236"/>
  <c r="L12" i="236"/>
  <c r="L13" i="236"/>
  <c r="L14" i="236"/>
  <c r="I16" i="236"/>
  <c r="L16" i="236"/>
  <c r="I17" i="236"/>
  <c r="L17" i="236"/>
  <c r="L18" i="236"/>
  <c r="L61" i="236"/>
  <c r="O61" i="236"/>
  <c r="S61" i="236"/>
  <c r="W61" i="236"/>
  <c r="AE61" i="236"/>
  <c r="AF15" i="236"/>
  <c r="AL15" i="236"/>
  <c r="AM15" i="236"/>
  <c r="AN15" i="236"/>
  <c r="AR15" i="236"/>
  <c r="AT15" i="236"/>
  <c r="J16" i="236"/>
  <c r="M16" i="236"/>
  <c r="O16" i="236"/>
  <c r="P16" i="236"/>
  <c r="S16" i="236"/>
  <c r="W16" i="236"/>
  <c r="Z16" i="236"/>
  <c r="AD16" i="236"/>
  <c r="AE16" i="236"/>
  <c r="AF16" i="236"/>
  <c r="AL16" i="236"/>
  <c r="AM16" i="236"/>
  <c r="AN16" i="236"/>
  <c r="AR16" i="236"/>
  <c r="AT16" i="236"/>
  <c r="AU16" i="236"/>
  <c r="AV16" i="236"/>
  <c r="AW16" i="236"/>
  <c r="J17" i="236"/>
  <c r="M17" i="236"/>
  <c r="O17" i="236"/>
  <c r="P17" i="236"/>
  <c r="S17" i="236"/>
  <c r="W17" i="236"/>
  <c r="Z17" i="236"/>
  <c r="AD17" i="236"/>
  <c r="AE17" i="236"/>
  <c r="AF17" i="236"/>
  <c r="AL17" i="236"/>
  <c r="AM17" i="236"/>
  <c r="AN17" i="236"/>
  <c r="AR17" i="236"/>
  <c r="AT17" i="236"/>
  <c r="AU17" i="236"/>
  <c r="AV17" i="236"/>
  <c r="AW17" i="236"/>
  <c r="O9" i="236"/>
  <c r="AW9" i="236"/>
  <c r="AV9" i="236"/>
  <c r="AU9" i="236"/>
  <c r="I9" i="236"/>
  <c r="I10" i="236"/>
  <c r="O10" i="236"/>
  <c r="AU10" i="236"/>
  <c r="I11" i="236"/>
  <c r="O11" i="236"/>
  <c r="AU11" i="236"/>
  <c r="I12" i="236"/>
  <c r="O12" i="236"/>
  <c r="AU12" i="236"/>
  <c r="I13" i="236"/>
  <c r="O13" i="236"/>
  <c r="AU13" i="236"/>
  <c r="I14" i="236"/>
  <c r="O14" i="236"/>
  <c r="AU14" i="236"/>
  <c r="AU61" i="236"/>
  <c r="AV10" i="236"/>
  <c r="AV11" i="236"/>
  <c r="AV12" i="236"/>
  <c r="AV13" i="236"/>
  <c r="AV14" i="236"/>
  <c r="AV61" i="236"/>
  <c r="AW10" i="236"/>
  <c r="AW11" i="236"/>
  <c r="AW12" i="236"/>
  <c r="AW13" i="236"/>
  <c r="AW14" i="236"/>
  <c r="AW61" i="236"/>
  <c r="AU63" i="236"/>
  <c r="L19" i="236"/>
  <c r="L20" i="236"/>
  <c r="L21" i="236"/>
  <c r="L22" i="236"/>
  <c r="L23" i="236"/>
  <c r="L24" i="236"/>
  <c r="L25" i="236"/>
  <c r="L26" i="236"/>
  <c r="L27" i="236"/>
  <c r="L28" i="236"/>
  <c r="L29" i="236"/>
  <c r="L30" i="236"/>
  <c r="L31" i="236"/>
  <c r="L32" i="236"/>
  <c r="L33" i="236"/>
  <c r="L35" i="236"/>
  <c r="L36" i="236"/>
  <c r="L38" i="236"/>
  <c r="L39" i="236"/>
  <c r="L40" i="236"/>
  <c r="L41" i="236"/>
  <c r="L42" i="236"/>
  <c r="L43" i="236"/>
  <c r="L44" i="236"/>
  <c r="L45" i="236"/>
  <c r="L46" i="236"/>
  <c r="L47" i="236"/>
  <c r="L48" i="236"/>
  <c r="L49" i="236"/>
  <c r="L50" i="236"/>
  <c r="L51" i="236"/>
  <c r="L52" i="236"/>
  <c r="L53" i="236"/>
  <c r="L54" i="236"/>
  <c r="L55" i="236"/>
  <c r="L56" i="236"/>
  <c r="L57" i="236"/>
  <c r="L58" i="236"/>
  <c r="L59" i="236"/>
  <c r="L60" i="236"/>
  <c r="AW62" i="236"/>
  <c r="AV62" i="236"/>
  <c r="AU62" i="236"/>
  <c r="AT61" i="236"/>
  <c r="AR61" i="236"/>
  <c r="AL61" i="236"/>
  <c r="AN61" i="236"/>
  <c r="AM61" i="236"/>
  <c r="AD61" i="236"/>
  <c r="AF61" i="236"/>
  <c r="Z61" i="236"/>
  <c r="J9" i="236"/>
  <c r="M9" i="236"/>
  <c r="J10" i="236"/>
  <c r="M10" i="236"/>
  <c r="J11" i="236"/>
  <c r="M11" i="236"/>
  <c r="J12" i="236"/>
  <c r="M12" i="236"/>
  <c r="J13" i="236"/>
  <c r="M13" i="236"/>
  <c r="J14" i="236"/>
  <c r="M14" i="236"/>
  <c r="M18" i="236"/>
  <c r="M19" i="236"/>
  <c r="M20" i="236"/>
  <c r="M21" i="236"/>
  <c r="M22" i="236"/>
  <c r="M23" i="236"/>
  <c r="M24" i="236"/>
  <c r="M25" i="236"/>
  <c r="M26" i="236"/>
  <c r="M27" i="236"/>
  <c r="M28" i="236"/>
  <c r="M29" i="236"/>
  <c r="M30" i="236"/>
  <c r="M31" i="236"/>
  <c r="M32" i="236"/>
  <c r="M33" i="236"/>
  <c r="M35" i="236"/>
  <c r="M36" i="236"/>
  <c r="M38" i="236"/>
  <c r="M39" i="236"/>
  <c r="M40" i="236"/>
  <c r="M41" i="236"/>
  <c r="M42" i="236"/>
  <c r="M43" i="236"/>
  <c r="M44" i="236"/>
  <c r="M45" i="236"/>
  <c r="M46" i="236"/>
  <c r="M47" i="236"/>
  <c r="M48" i="236"/>
  <c r="M49" i="236"/>
  <c r="M50" i="236"/>
  <c r="M51" i="236"/>
  <c r="M52" i="236"/>
  <c r="M53" i="236"/>
  <c r="M54" i="236"/>
  <c r="M55" i="236"/>
  <c r="M56" i="236"/>
  <c r="M57" i="236"/>
  <c r="M58" i="236"/>
  <c r="M59" i="236"/>
  <c r="M60" i="236"/>
  <c r="M61" i="236"/>
  <c r="P61" i="236"/>
  <c r="I18" i="236"/>
  <c r="J18" i="236"/>
  <c r="I19" i="236"/>
  <c r="J19" i="236"/>
  <c r="I20" i="236"/>
  <c r="J20" i="236"/>
  <c r="I21" i="236"/>
  <c r="J21" i="236"/>
  <c r="I22" i="236"/>
  <c r="J22" i="236"/>
  <c r="I23" i="236"/>
  <c r="J23" i="236"/>
  <c r="I24" i="236"/>
  <c r="J24" i="236"/>
  <c r="I25" i="236"/>
  <c r="J25" i="236"/>
  <c r="I26" i="236"/>
  <c r="J26" i="236"/>
  <c r="I27" i="236"/>
  <c r="J27" i="236"/>
  <c r="I28" i="236"/>
  <c r="J28" i="236"/>
  <c r="I29" i="236"/>
  <c r="J29" i="236"/>
  <c r="I30" i="236"/>
  <c r="J30" i="236"/>
  <c r="I31" i="236"/>
  <c r="J31" i="236"/>
  <c r="I32" i="236"/>
  <c r="J32" i="236"/>
  <c r="I33" i="236"/>
  <c r="J33" i="236"/>
  <c r="I34" i="236"/>
  <c r="J34" i="236"/>
  <c r="I35" i="236"/>
  <c r="J35" i="236"/>
  <c r="I36" i="236"/>
  <c r="J36" i="236"/>
  <c r="I38" i="236"/>
  <c r="J38" i="236"/>
  <c r="I39" i="236"/>
  <c r="J39" i="236"/>
  <c r="I40" i="236"/>
  <c r="J40" i="236"/>
  <c r="I41" i="236"/>
  <c r="J41" i="236"/>
  <c r="I42" i="236"/>
  <c r="J42" i="236"/>
  <c r="I43" i="236"/>
  <c r="J43" i="236"/>
  <c r="I44" i="236"/>
  <c r="J44" i="236"/>
  <c r="I45" i="236"/>
  <c r="J45" i="236"/>
  <c r="I46" i="236"/>
  <c r="J46" i="236"/>
  <c r="I47" i="236"/>
  <c r="J47" i="236"/>
  <c r="I48" i="236"/>
  <c r="J48" i="236"/>
  <c r="I49" i="236"/>
  <c r="J49" i="236"/>
  <c r="I50" i="236"/>
  <c r="J50" i="236"/>
  <c r="I51" i="236"/>
  <c r="J51" i="236"/>
  <c r="I52" i="236"/>
  <c r="J52" i="236"/>
  <c r="I53" i="236"/>
  <c r="J53" i="236"/>
  <c r="I54" i="236"/>
  <c r="J54" i="236"/>
  <c r="I55" i="236"/>
  <c r="J55" i="236"/>
  <c r="I56" i="236"/>
  <c r="J56" i="236"/>
  <c r="I57" i="236"/>
  <c r="J57" i="236"/>
  <c r="I58" i="236"/>
  <c r="J58" i="236"/>
  <c r="I59" i="236"/>
  <c r="J59" i="236"/>
  <c r="I60" i="236"/>
  <c r="J60" i="236"/>
  <c r="J61" i="236"/>
  <c r="I61" i="236"/>
  <c r="G61" i="236"/>
  <c r="F61" i="236"/>
  <c r="AT60" i="236"/>
  <c r="AR60" i="236"/>
  <c r="AN60" i="236"/>
  <c r="AM60" i="236"/>
  <c r="AL60" i="236"/>
  <c r="AF60" i="236"/>
  <c r="AE60" i="236"/>
  <c r="AD60" i="236"/>
  <c r="Z60" i="236"/>
  <c r="W60" i="236"/>
  <c r="S60" i="236"/>
  <c r="P60" i="236"/>
  <c r="O60" i="236"/>
  <c r="AT59" i="236"/>
  <c r="AR59" i="236"/>
  <c r="AN59" i="236"/>
  <c r="AM59" i="236"/>
  <c r="AL59" i="236"/>
  <c r="AF59" i="236"/>
  <c r="AE59" i="236"/>
  <c r="AD59" i="236"/>
  <c r="Z59" i="236"/>
  <c r="W59" i="236"/>
  <c r="S59" i="236"/>
  <c r="P59" i="236"/>
  <c r="O59" i="236"/>
  <c r="AT58" i="236"/>
  <c r="AR58" i="236"/>
  <c r="AN58" i="236"/>
  <c r="AM58" i="236"/>
  <c r="AL58" i="236"/>
  <c r="AF58" i="236"/>
  <c r="AE58" i="236"/>
  <c r="AD58" i="236"/>
  <c r="Z58" i="236"/>
  <c r="W58" i="236"/>
  <c r="S58" i="236"/>
  <c r="P58" i="236"/>
  <c r="O58" i="236"/>
  <c r="AT57" i="236"/>
  <c r="AR57" i="236"/>
  <c r="AN57" i="236"/>
  <c r="AM57" i="236"/>
  <c r="AL57" i="236"/>
  <c r="AF57" i="236"/>
  <c r="AE57" i="236"/>
  <c r="AD57" i="236"/>
  <c r="Z57" i="236"/>
  <c r="W57" i="236"/>
  <c r="S57" i="236"/>
  <c r="P57" i="236"/>
  <c r="O57" i="236"/>
  <c r="AT56" i="236"/>
  <c r="AR56" i="236"/>
  <c r="AN56" i="236"/>
  <c r="AM56" i="236"/>
  <c r="AL56" i="236"/>
  <c r="AF56" i="236"/>
  <c r="AE56" i="236"/>
  <c r="AD56" i="236"/>
  <c r="Z56" i="236"/>
  <c r="W56" i="236"/>
  <c r="S56" i="236"/>
  <c r="P56" i="236"/>
  <c r="O56" i="236"/>
  <c r="AT55" i="236"/>
  <c r="AR55" i="236"/>
  <c r="AN55" i="236"/>
  <c r="AM55" i="236"/>
  <c r="AL55" i="236"/>
  <c r="AF55" i="236"/>
  <c r="AE55" i="236"/>
  <c r="AD55" i="236"/>
  <c r="Z55" i="236"/>
  <c r="W55" i="236"/>
  <c r="S55" i="236"/>
  <c r="P55" i="236"/>
  <c r="O55" i="236"/>
  <c r="AT54" i="236"/>
  <c r="AR54" i="236"/>
  <c r="AN54" i="236"/>
  <c r="AM54" i="236"/>
  <c r="AL54" i="236"/>
  <c r="AF54" i="236"/>
  <c r="AE54" i="236"/>
  <c r="AD54" i="236"/>
  <c r="Z54" i="236"/>
  <c r="W54" i="236"/>
  <c r="S54" i="236"/>
  <c r="P54" i="236"/>
  <c r="O54" i="236"/>
  <c r="AT53" i="236"/>
  <c r="AR53" i="236"/>
  <c r="AN53" i="236"/>
  <c r="AM53" i="236"/>
  <c r="AL53" i="236"/>
  <c r="AF53" i="236"/>
  <c r="AE53" i="236"/>
  <c r="AD53" i="236"/>
  <c r="Z53" i="236"/>
  <c r="W53" i="236"/>
  <c r="S53" i="236"/>
  <c r="P53" i="236"/>
  <c r="O53" i="236"/>
  <c r="AT52" i="236"/>
  <c r="AR52" i="236"/>
  <c r="AN52" i="236"/>
  <c r="AM52" i="236"/>
  <c r="AL52" i="236"/>
  <c r="AF52" i="236"/>
  <c r="AE52" i="236"/>
  <c r="AD52" i="236"/>
  <c r="Z52" i="236"/>
  <c r="W52" i="236"/>
  <c r="S52" i="236"/>
  <c r="P52" i="236"/>
  <c r="O52" i="236"/>
  <c r="AT51" i="236"/>
  <c r="AR51" i="236"/>
  <c r="AN51" i="236"/>
  <c r="AM51" i="236"/>
  <c r="AL51" i="236"/>
  <c r="AF51" i="236"/>
  <c r="AE51" i="236"/>
  <c r="AD51" i="236"/>
  <c r="Z51" i="236"/>
  <c r="W51" i="236"/>
  <c r="S51" i="236"/>
  <c r="P51" i="236"/>
  <c r="O51" i="236"/>
  <c r="AT50" i="236"/>
  <c r="AR50" i="236"/>
  <c r="AN50" i="236"/>
  <c r="AM50" i="236"/>
  <c r="AL50" i="236"/>
  <c r="AF50" i="236"/>
  <c r="AE50" i="236"/>
  <c r="AD50" i="236"/>
  <c r="Z50" i="236"/>
  <c r="W50" i="236"/>
  <c r="S50" i="236"/>
  <c r="P50" i="236"/>
  <c r="O50" i="236"/>
  <c r="AT49" i="236"/>
  <c r="AR49" i="236"/>
  <c r="AN49" i="236"/>
  <c r="AM49" i="236"/>
  <c r="AL49" i="236"/>
  <c r="AF49" i="236"/>
  <c r="AE49" i="236"/>
  <c r="AD49" i="236"/>
  <c r="Z49" i="236"/>
  <c r="W49" i="236"/>
  <c r="S49" i="236"/>
  <c r="P49" i="236"/>
  <c r="O49" i="236"/>
  <c r="AT48" i="236"/>
  <c r="AR48" i="236"/>
  <c r="AN48" i="236"/>
  <c r="AM48" i="236"/>
  <c r="AL48" i="236"/>
  <c r="AF48" i="236"/>
  <c r="AE48" i="236"/>
  <c r="AD48" i="236"/>
  <c r="Z48" i="236"/>
  <c r="W48" i="236"/>
  <c r="S48" i="236"/>
  <c r="P48" i="236"/>
  <c r="O48" i="236"/>
  <c r="AT47" i="236"/>
  <c r="AR47" i="236"/>
  <c r="AN47" i="236"/>
  <c r="AM47" i="236"/>
  <c r="AL47" i="236"/>
  <c r="AF47" i="236"/>
  <c r="AE47" i="236"/>
  <c r="AD47" i="236"/>
  <c r="Z47" i="236"/>
  <c r="W47" i="236"/>
  <c r="S47" i="236"/>
  <c r="P47" i="236"/>
  <c r="O47" i="236"/>
  <c r="AT46" i="236"/>
  <c r="AR46" i="236"/>
  <c r="AN46" i="236"/>
  <c r="AM46" i="236"/>
  <c r="AL46" i="236"/>
  <c r="AF46" i="236"/>
  <c r="AE46" i="236"/>
  <c r="AD46" i="236"/>
  <c r="Z46" i="236"/>
  <c r="W46" i="236"/>
  <c r="S46" i="236"/>
  <c r="P46" i="236"/>
  <c r="O46" i="236"/>
  <c r="AT45" i="236"/>
  <c r="AR45" i="236"/>
  <c r="AN45" i="236"/>
  <c r="AM45" i="236"/>
  <c r="AL45" i="236"/>
  <c r="AF45" i="236"/>
  <c r="AE45" i="236"/>
  <c r="AD45" i="236"/>
  <c r="Z45" i="236"/>
  <c r="W45" i="236"/>
  <c r="S45" i="236"/>
  <c r="P45" i="236"/>
  <c r="O45" i="236"/>
  <c r="AT44" i="236"/>
  <c r="AR44" i="236"/>
  <c r="AN44" i="236"/>
  <c r="AM44" i="236"/>
  <c r="AL44" i="236"/>
  <c r="AF44" i="236"/>
  <c r="AE44" i="236"/>
  <c r="AD44" i="236"/>
  <c r="Z44" i="236"/>
  <c r="W44" i="236"/>
  <c r="S44" i="236"/>
  <c r="P44" i="236"/>
  <c r="O44" i="236"/>
  <c r="AT43" i="236"/>
  <c r="AR43" i="236"/>
  <c r="AN43" i="236"/>
  <c r="AM43" i="236"/>
  <c r="AL43" i="236"/>
  <c r="AF43" i="236"/>
  <c r="AE43" i="236"/>
  <c r="AD43" i="236"/>
  <c r="Z43" i="236"/>
  <c r="W43" i="236"/>
  <c r="S43" i="236"/>
  <c r="P43" i="236"/>
  <c r="O43" i="236"/>
  <c r="AT42" i="236"/>
  <c r="AR42" i="236"/>
  <c r="AN42" i="236"/>
  <c r="AM42" i="236"/>
  <c r="AL42" i="236"/>
  <c r="AF42" i="236"/>
  <c r="AE42" i="236"/>
  <c r="AD42" i="236"/>
  <c r="Z42" i="236"/>
  <c r="W42" i="236"/>
  <c r="S42" i="236"/>
  <c r="P42" i="236"/>
  <c r="O42" i="236"/>
  <c r="AT41" i="236"/>
  <c r="AR41" i="236"/>
  <c r="AN41" i="236"/>
  <c r="AM41" i="236"/>
  <c r="AL41" i="236"/>
  <c r="AF41" i="236"/>
  <c r="AE41" i="236"/>
  <c r="AD41" i="236"/>
  <c r="Z41" i="236"/>
  <c r="W41" i="236"/>
  <c r="S41" i="236"/>
  <c r="P41" i="236"/>
  <c r="O41" i="236"/>
  <c r="AT40" i="236"/>
  <c r="AR40" i="236"/>
  <c r="AN40" i="236"/>
  <c r="AM40" i="236"/>
  <c r="AL40" i="236"/>
  <c r="AF40" i="236"/>
  <c r="AE40" i="236"/>
  <c r="AD40" i="236"/>
  <c r="Z40" i="236"/>
  <c r="W40" i="236"/>
  <c r="S40" i="236"/>
  <c r="P40" i="236"/>
  <c r="O40" i="236"/>
  <c r="AT39" i="236"/>
  <c r="AR39" i="236"/>
  <c r="AN39" i="236"/>
  <c r="AM39" i="236"/>
  <c r="AL39" i="236"/>
  <c r="AF39" i="236"/>
  <c r="AE39" i="236"/>
  <c r="AD39" i="236"/>
  <c r="Z39" i="236"/>
  <c r="W39" i="236"/>
  <c r="S39" i="236"/>
  <c r="P39" i="236"/>
  <c r="O39" i="236"/>
  <c r="AT38" i="236"/>
  <c r="AR38" i="236"/>
  <c r="AN38" i="236"/>
  <c r="AM38" i="236"/>
  <c r="AL38" i="236"/>
  <c r="AF38" i="236"/>
  <c r="AE38" i="236"/>
  <c r="AD38" i="236"/>
  <c r="Z38" i="236"/>
  <c r="W38" i="236"/>
  <c r="S38" i="236"/>
  <c r="P38" i="236"/>
  <c r="O38" i="236"/>
  <c r="AT36" i="236"/>
  <c r="AR36" i="236"/>
  <c r="AN36" i="236"/>
  <c r="AM36" i="236"/>
  <c r="AL36" i="236"/>
  <c r="AF36" i="236"/>
  <c r="AE36" i="236"/>
  <c r="AD36" i="236"/>
  <c r="Z36" i="236"/>
  <c r="W36" i="236"/>
  <c r="S36" i="236"/>
  <c r="P36" i="236"/>
  <c r="O36" i="236"/>
  <c r="AT35" i="236"/>
  <c r="AR35" i="236"/>
  <c r="AN35" i="236"/>
  <c r="AM35" i="236"/>
  <c r="AL35" i="236"/>
  <c r="AF35" i="236"/>
  <c r="AE35" i="236"/>
  <c r="AD35" i="236"/>
  <c r="Z35" i="236"/>
  <c r="W35" i="236"/>
  <c r="S35" i="236"/>
  <c r="P35" i="236"/>
  <c r="O35" i="236"/>
  <c r="AT33" i="236"/>
  <c r="AR33" i="236"/>
  <c r="AN33" i="236"/>
  <c r="AM33" i="236"/>
  <c r="AL33" i="236"/>
  <c r="AF33" i="236"/>
  <c r="AE33" i="236"/>
  <c r="AD33" i="236"/>
  <c r="Z33" i="236"/>
  <c r="W33" i="236"/>
  <c r="S33" i="236"/>
  <c r="P33" i="236"/>
  <c r="O33" i="236"/>
  <c r="AT32" i="236"/>
  <c r="AR32" i="236"/>
  <c r="AN32" i="236"/>
  <c r="AM32" i="236"/>
  <c r="AL32" i="236"/>
  <c r="AF32" i="236"/>
  <c r="AE32" i="236"/>
  <c r="AD32" i="236"/>
  <c r="Z32" i="236"/>
  <c r="W32" i="236"/>
  <c r="S32" i="236"/>
  <c r="P32" i="236"/>
  <c r="O32" i="236"/>
  <c r="AT31" i="236"/>
  <c r="AR31" i="236"/>
  <c r="AN31" i="236"/>
  <c r="AM31" i="236"/>
  <c r="AL31" i="236"/>
  <c r="AF31" i="236"/>
  <c r="AE31" i="236"/>
  <c r="AD31" i="236"/>
  <c r="Z31" i="236"/>
  <c r="W31" i="236"/>
  <c r="S31" i="236"/>
  <c r="P31" i="236"/>
  <c r="O31" i="236"/>
  <c r="AT30" i="236"/>
  <c r="AR30" i="236"/>
  <c r="AN30" i="236"/>
  <c r="AM30" i="236"/>
  <c r="AL30" i="236"/>
  <c r="AF30" i="236"/>
  <c r="AE30" i="236"/>
  <c r="AD30" i="236"/>
  <c r="Z30" i="236"/>
  <c r="W30" i="236"/>
  <c r="S30" i="236"/>
  <c r="P30" i="236"/>
  <c r="O30" i="236"/>
  <c r="AT29" i="236"/>
  <c r="AR29" i="236"/>
  <c r="AN29" i="236"/>
  <c r="AM29" i="236"/>
  <c r="AL29" i="236"/>
  <c r="AF29" i="236"/>
  <c r="AE29" i="236"/>
  <c r="AD29" i="236"/>
  <c r="Z29" i="236"/>
  <c r="W29" i="236"/>
  <c r="S29" i="236"/>
  <c r="P29" i="236"/>
  <c r="O29" i="236"/>
  <c r="AT28" i="236"/>
  <c r="AR28" i="236"/>
  <c r="AN28" i="236"/>
  <c r="AM28" i="236"/>
  <c r="AL28" i="236"/>
  <c r="AF28" i="236"/>
  <c r="AE28" i="236"/>
  <c r="AD28" i="236"/>
  <c r="Z28" i="236"/>
  <c r="W28" i="236"/>
  <c r="S28" i="236"/>
  <c r="P28" i="236"/>
  <c r="O28" i="236"/>
  <c r="AT27" i="236"/>
  <c r="AR27" i="236"/>
  <c r="AN27" i="236"/>
  <c r="AM27" i="236"/>
  <c r="AL27" i="236"/>
  <c r="AF27" i="236"/>
  <c r="AE27" i="236"/>
  <c r="AD27" i="236"/>
  <c r="Z27" i="236"/>
  <c r="W27" i="236"/>
  <c r="S27" i="236"/>
  <c r="P27" i="236"/>
  <c r="O27" i="236"/>
  <c r="AT26" i="236"/>
  <c r="AR26" i="236"/>
  <c r="AN26" i="236"/>
  <c r="AM26" i="236"/>
  <c r="AL26" i="236"/>
  <c r="AF26" i="236"/>
  <c r="AE26" i="236"/>
  <c r="AD26" i="236"/>
  <c r="Z26" i="236"/>
  <c r="W26" i="236"/>
  <c r="S26" i="236"/>
  <c r="P26" i="236"/>
  <c r="O26" i="236"/>
  <c r="AT25" i="236"/>
  <c r="AR25" i="236"/>
  <c r="AN25" i="236"/>
  <c r="AM25" i="236"/>
  <c r="AL25" i="236"/>
  <c r="AF25" i="236"/>
  <c r="AE25" i="236"/>
  <c r="AD25" i="236"/>
  <c r="Z25" i="236"/>
  <c r="W25" i="236"/>
  <c r="S25" i="236"/>
  <c r="P25" i="236"/>
  <c r="O25" i="236"/>
  <c r="AT24" i="236"/>
  <c r="AR24" i="236"/>
  <c r="AN24" i="236"/>
  <c r="AM24" i="236"/>
  <c r="AL24" i="236"/>
  <c r="AF24" i="236"/>
  <c r="AE24" i="236"/>
  <c r="AD24" i="236"/>
  <c r="Z24" i="236"/>
  <c r="W24" i="236"/>
  <c r="S24" i="236"/>
  <c r="P24" i="236"/>
  <c r="O24" i="236"/>
  <c r="AT23" i="236"/>
  <c r="AR23" i="236"/>
  <c r="AN23" i="236"/>
  <c r="AM23" i="236"/>
  <c r="AL23" i="236"/>
  <c r="AF23" i="236"/>
  <c r="AE23" i="236"/>
  <c r="AD23" i="236"/>
  <c r="Z23" i="236"/>
  <c r="W23" i="236"/>
  <c r="S23" i="236"/>
  <c r="P23" i="236"/>
  <c r="O23" i="236"/>
  <c r="AT22" i="236"/>
  <c r="AR22" i="236"/>
  <c r="AN22" i="236"/>
  <c r="AM22" i="236"/>
  <c r="AL22" i="236"/>
  <c r="AF22" i="236"/>
  <c r="AE22" i="236"/>
  <c r="AD22" i="236"/>
  <c r="Z22" i="236"/>
  <c r="W22" i="236"/>
  <c r="S22" i="236"/>
  <c r="P22" i="236"/>
  <c r="O22" i="236"/>
  <c r="AT21" i="236"/>
  <c r="AR21" i="236"/>
  <c r="AN21" i="236"/>
  <c r="AM21" i="236"/>
  <c r="AL21" i="236"/>
  <c r="AF21" i="236"/>
  <c r="AE21" i="236"/>
  <c r="AD21" i="236"/>
  <c r="Z21" i="236"/>
  <c r="W21" i="236"/>
  <c r="S21" i="236"/>
  <c r="P21" i="236"/>
  <c r="O21" i="236"/>
  <c r="AN20" i="236"/>
  <c r="AM20" i="236"/>
  <c r="AL20" i="236"/>
  <c r="AF20" i="236"/>
  <c r="AE20" i="236"/>
  <c r="AD20" i="236"/>
  <c r="Z20" i="236"/>
  <c r="W20" i="236"/>
  <c r="S20" i="236"/>
  <c r="P20" i="236"/>
  <c r="O20" i="236"/>
  <c r="AL19" i="236"/>
  <c r="AN19" i="236"/>
  <c r="AM19" i="236"/>
  <c r="W19" i="236"/>
  <c r="AD19" i="236"/>
  <c r="AE19" i="236"/>
  <c r="AF19" i="236"/>
  <c r="Z19" i="236"/>
  <c r="S19" i="236"/>
  <c r="P19" i="236"/>
  <c r="O19" i="236"/>
  <c r="AL18" i="236"/>
  <c r="AN18" i="236"/>
  <c r="AM18" i="236"/>
  <c r="W18" i="236"/>
  <c r="AD18" i="236"/>
  <c r="AE18" i="236"/>
  <c r="AF18" i="236"/>
  <c r="Z18" i="236"/>
  <c r="S18" i="236"/>
  <c r="P18" i="236"/>
  <c r="O18" i="236"/>
  <c r="S14" i="236"/>
  <c r="W14" i="236"/>
  <c r="AT14" i="236"/>
  <c r="AR14" i="236"/>
  <c r="AL14" i="236"/>
  <c r="AN14" i="236"/>
  <c r="AM14" i="236"/>
  <c r="AD14" i="236"/>
  <c r="AE14" i="236"/>
  <c r="AF14" i="236"/>
  <c r="Z14" i="236"/>
  <c r="P14" i="236"/>
  <c r="S13" i="236"/>
  <c r="W13" i="236"/>
  <c r="AT13" i="236"/>
  <c r="AR13" i="236"/>
  <c r="AL13" i="236"/>
  <c r="AN13" i="236"/>
  <c r="AM13" i="236"/>
  <c r="AD13" i="236"/>
  <c r="AE13" i="236"/>
  <c r="AF13" i="236"/>
  <c r="Z13" i="236"/>
  <c r="P13" i="236"/>
  <c r="S12" i="236"/>
  <c r="W12" i="236"/>
  <c r="AT12" i="236"/>
  <c r="AR12" i="236"/>
  <c r="AL12" i="236"/>
  <c r="AN12" i="236"/>
  <c r="AM12" i="236"/>
  <c r="AD12" i="236"/>
  <c r="AE12" i="236"/>
  <c r="AF12" i="236"/>
  <c r="Z12" i="236"/>
  <c r="P12" i="236"/>
  <c r="S11" i="236"/>
  <c r="W11" i="236"/>
  <c r="AT11" i="236"/>
  <c r="AR11" i="236"/>
  <c r="AL11" i="236"/>
  <c r="AN11" i="236"/>
  <c r="AM11" i="236"/>
  <c r="AD11" i="236"/>
  <c r="AE11" i="236"/>
  <c r="AF11" i="236"/>
  <c r="Z11" i="236"/>
  <c r="P11" i="236"/>
  <c r="S10" i="236"/>
  <c r="W10" i="236"/>
  <c r="AT10" i="236"/>
  <c r="AR10" i="236"/>
  <c r="AL10" i="236"/>
  <c r="AN10" i="236"/>
  <c r="AM10" i="236"/>
  <c r="AD10" i="236"/>
  <c r="AE10" i="236"/>
  <c r="AF10" i="236"/>
  <c r="Z10" i="236"/>
  <c r="P10" i="236"/>
  <c r="S9" i="236"/>
  <c r="W9" i="236"/>
  <c r="AT9" i="236"/>
  <c r="AR9" i="236"/>
  <c r="AL9" i="236"/>
  <c r="AN9" i="236"/>
  <c r="AM9" i="236"/>
  <c r="AD9" i="236"/>
  <c r="AE9" i="236"/>
  <c r="AF9" i="236"/>
  <c r="Z9" i="236"/>
  <c r="P9" i="236"/>
  <c r="I11" i="235"/>
  <c r="J11" i="235"/>
  <c r="L11" i="235"/>
  <c r="M11" i="235"/>
  <c r="O11" i="235"/>
  <c r="P11" i="235"/>
  <c r="S11" i="235"/>
  <c r="W11" i="235"/>
  <c r="Z11" i="235"/>
  <c r="AD11" i="235"/>
  <c r="AE11" i="235"/>
  <c r="L9" i="235"/>
  <c r="L10" i="235"/>
  <c r="I12" i="235"/>
  <c r="L12" i="235"/>
  <c r="I13" i="235"/>
  <c r="L13" i="235"/>
  <c r="I14" i="235"/>
  <c r="L14" i="235"/>
  <c r="L17" i="235"/>
  <c r="L61" i="235"/>
  <c r="O61" i="235"/>
  <c r="S61" i="235"/>
  <c r="W61" i="235"/>
  <c r="AE61" i="235"/>
  <c r="AF11" i="235"/>
  <c r="AL11" i="235"/>
  <c r="AM11" i="235"/>
  <c r="AN11" i="235"/>
  <c r="AR11" i="235"/>
  <c r="AT11" i="235"/>
  <c r="AU11" i="235"/>
  <c r="AV11" i="235"/>
  <c r="AW11" i="235"/>
  <c r="O10" i="235"/>
  <c r="AW10" i="235"/>
  <c r="AV10" i="235"/>
  <c r="AU10" i="235"/>
  <c r="I9" i="235"/>
  <c r="O9" i="235"/>
  <c r="AU9" i="235"/>
  <c r="O12" i="235"/>
  <c r="AU12" i="235"/>
  <c r="O13" i="235"/>
  <c r="AU13" i="235"/>
  <c r="O14" i="235"/>
  <c r="AU14" i="235"/>
  <c r="AU61" i="235"/>
  <c r="I10" i="235"/>
  <c r="AV12" i="235"/>
  <c r="AV13" i="235"/>
  <c r="AV14" i="235"/>
  <c r="AV61" i="235"/>
  <c r="AW12" i="235"/>
  <c r="AW13" i="235"/>
  <c r="AW14" i="235"/>
  <c r="AW61" i="235"/>
  <c r="AU63" i="235"/>
  <c r="L18" i="235"/>
  <c r="L19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AW62" i="235"/>
  <c r="AV62" i="235"/>
  <c r="AU62" i="235"/>
  <c r="AT61" i="235"/>
  <c r="AR61" i="235"/>
  <c r="AL61" i="235"/>
  <c r="AN61" i="235"/>
  <c r="AM61" i="235"/>
  <c r="AD61" i="235"/>
  <c r="AF61" i="235"/>
  <c r="Z61" i="235"/>
  <c r="J9" i="235"/>
  <c r="M9" i="235"/>
  <c r="J10" i="235"/>
  <c r="M10" i="235"/>
  <c r="J12" i="235"/>
  <c r="M12" i="235"/>
  <c r="J13" i="235"/>
  <c r="M13" i="235"/>
  <c r="J14" i="235"/>
  <c r="M14" i="235"/>
  <c r="M17" i="235"/>
  <c r="M18" i="235"/>
  <c r="M19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17" i="235"/>
  <c r="J17" i="235"/>
  <c r="I18" i="235"/>
  <c r="J18" i="235"/>
  <c r="I19" i="235"/>
  <c r="J19" i="235"/>
  <c r="I20" i="235"/>
  <c r="J20" i="235"/>
  <c r="I21" i="235"/>
  <c r="J21" i="235"/>
  <c r="I22" i="235"/>
  <c r="J22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N20" i="235"/>
  <c r="AM20" i="235"/>
  <c r="AL20" i="235"/>
  <c r="AF20" i="235"/>
  <c r="AE20" i="235"/>
  <c r="AD20" i="235"/>
  <c r="Z20" i="235"/>
  <c r="W20" i="235"/>
  <c r="S20" i="235"/>
  <c r="P20" i="235"/>
  <c r="O20" i="235"/>
  <c r="AL19" i="235"/>
  <c r="AN19" i="235"/>
  <c r="AM19" i="235"/>
  <c r="W19" i="235"/>
  <c r="AD19" i="235"/>
  <c r="AE19" i="235"/>
  <c r="AF19" i="235"/>
  <c r="Z19" i="235"/>
  <c r="S19" i="235"/>
  <c r="P19" i="235"/>
  <c r="O19" i="235"/>
  <c r="AL18" i="235"/>
  <c r="AN18" i="235"/>
  <c r="AM18" i="235"/>
  <c r="W18" i="235"/>
  <c r="AD18" i="235"/>
  <c r="AE18" i="235"/>
  <c r="AF18" i="235"/>
  <c r="Z18" i="235"/>
  <c r="S18" i="235"/>
  <c r="P18" i="235"/>
  <c r="O18" i="235"/>
  <c r="AN17" i="235"/>
  <c r="AM17" i="235"/>
  <c r="AL17" i="235"/>
  <c r="AF17" i="235"/>
  <c r="AE17" i="235"/>
  <c r="AD17" i="235"/>
  <c r="Z17" i="235"/>
  <c r="W17" i="235"/>
  <c r="S17" i="235"/>
  <c r="P17" i="235"/>
  <c r="O17" i="235"/>
  <c r="S14" i="235"/>
  <c r="W14" i="235"/>
  <c r="AT14" i="235"/>
  <c r="AR14" i="235"/>
  <c r="AL14" i="235"/>
  <c r="AN14" i="235"/>
  <c r="AM14" i="235"/>
  <c r="AD14" i="235"/>
  <c r="AE14" i="235"/>
  <c r="AF14" i="235"/>
  <c r="Z14" i="235"/>
  <c r="P14" i="235"/>
  <c r="S13" i="235"/>
  <c r="W13" i="235"/>
  <c r="AT13" i="235"/>
  <c r="AR13" i="235"/>
  <c r="AL13" i="235"/>
  <c r="AN13" i="235"/>
  <c r="AM13" i="235"/>
  <c r="AD13" i="235"/>
  <c r="AE13" i="235"/>
  <c r="AF13" i="235"/>
  <c r="Z13" i="235"/>
  <c r="P13" i="235"/>
  <c r="S12" i="235"/>
  <c r="W12" i="235"/>
  <c r="AT12" i="235"/>
  <c r="AR12" i="235"/>
  <c r="AL12" i="235"/>
  <c r="AN12" i="235"/>
  <c r="AM12" i="235"/>
  <c r="AD12" i="235"/>
  <c r="AE12" i="235"/>
  <c r="AF12" i="235"/>
  <c r="Z12" i="235"/>
  <c r="P12" i="235"/>
  <c r="S10" i="235"/>
  <c r="W10" i="235"/>
  <c r="AT10" i="235"/>
  <c r="AR10" i="235"/>
  <c r="AL10" i="235"/>
  <c r="AN10" i="235"/>
  <c r="AM10" i="235"/>
  <c r="AD10" i="235"/>
  <c r="AE10" i="235"/>
  <c r="AF10" i="235"/>
  <c r="Z10" i="235"/>
  <c r="P10" i="235"/>
  <c r="S9" i="235"/>
  <c r="W9" i="235"/>
  <c r="AT9" i="235"/>
  <c r="AR9" i="235"/>
  <c r="AL9" i="235"/>
  <c r="AN9" i="235"/>
  <c r="AM9" i="235"/>
  <c r="AD9" i="235"/>
  <c r="AE9" i="235"/>
  <c r="AF9" i="235"/>
  <c r="Z9" i="235"/>
  <c r="P9" i="235"/>
  <c r="I16" i="234"/>
  <c r="J16" i="234"/>
  <c r="L16" i="234"/>
  <c r="M16" i="234"/>
  <c r="O16" i="234"/>
  <c r="P16" i="234"/>
  <c r="S16" i="234"/>
  <c r="W16" i="234"/>
  <c r="Z16" i="234"/>
  <c r="AD16" i="234"/>
  <c r="AE16" i="234"/>
  <c r="L9" i="234"/>
  <c r="L10" i="234"/>
  <c r="L11" i="234"/>
  <c r="L12" i="234"/>
  <c r="L13" i="234"/>
  <c r="L14" i="234"/>
  <c r="L15" i="234"/>
  <c r="L17" i="234"/>
  <c r="L61" i="234"/>
  <c r="O61" i="234"/>
  <c r="S61" i="234"/>
  <c r="W61" i="234"/>
  <c r="AE61" i="234"/>
  <c r="AF16" i="234"/>
  <c r="AL16" i="234"/>
  <c r="AM16" i="234"/>
  <c r="AN16" i="234"/>
  <c r="AR16" i="234"/>
  <c r="AT16" i="234"/>
  <c r="AU16" i="234"/>
  <c r="AV16" i="234"/>
  <c r="AW16" i="234"/>
  <c r="I15" i="234"/>
  <c r="O15" i="234"/>
  <c r="AU15" i="234"/>
  <c r="AV15" i="234"/>
  <c r="AW15" i="234"/>
  <c r="I14" i="234"/>
  <c r="O14" i="234"/>
  <c r="AW14" i="234"/>
  <c r="AV14" i="234"/>
  <c r="AU14" i="234"/>
  <c r="O13" i="234"/>
  <c r="AW13" i="234"/>
  <c r="AV13" i="234"/>
  <c r="AU13" i="234"/>
  <c r="O12" i="234"/>
  <c r="AW12" i="234"/>
  <c r="AV12" i="234"/>
  <c r="AU12" i="234"/>
  <c r="I9" i="234"/>
  <c r="O9" i="234"/>
  <c r="AU9" i="234"/>
  <c r="I13" i="234"/>
  <c r="L18" i="234"/>
  <c r="O18" i="234"/>
  <c r="AU61" i="234"/>
  <c r="I10" i="234"/>
  <c r="O10" i="234"/>
  <c r="AV10" i="234"/>
  <c r="I12" i="234"/>
  <c r="AV61" i="234"/>
  <c r="I11" i="234"/>
  <c r="O11" i="234"/>
  <c r="AW11" i="234"/>
  <c r="L19" i="234"/>
  <c r="O19" i="234"/>
  <c r="AW61" i="234"/>
  <c r="AU63" i="234"/>
  <c r="L20" i="234"/>
  <c r="L21" i="234"/>
  <c r="L22" i="234"/>
  <c r="L23" i="234"/>
  <c r="L24" i="234"/>
  <c r="L25" i="234"/>
  <c r="L26" i="234"/>
  <c r="L27" i="234"/>
  <c r="L28" i="234"/>
  <c r="L29" i="234"/>
  <c r="L30" i="234"/>
  <c r="L31" i="234"/>
  <c r="L32" i="234"/>
  <c r="L33" i="234"/>
  <c r="L35" i="234"/>
  <c r="L36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AW62" i="234"/>
  <c r="AV62" i="234"/>
  <c r="AU62" i="234"/>
  <c r="AT61" i="234"/>
  <c r="AR61" i="234"/>
  <c r="AL61" i="234"/>
  <c r="AN61" i="234"/>
  <c r="AM61" i="234"/>
  <c r="AD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M14" i="234"/>
  <c r="J15" i="234"/>
  <c r="M15" i="234"/>
  <c r="M17" i="234"/>
  <c r="M18" i="234"/>
  <c r="M19" i="234"/>
  <c r="M20" i="234"/>
  <c r="M21" i="234"/>
  <c r="M22" i="234"/>
  <c r="M23" i="234"/>
  <c r="M24" i="234"/>
  <c r="M25" i="234"/>
  <c r="M26" i="234"/>
  <c r="M27" i="234"/>
  <c r="M28" i="234"/>
  <c r="M29" i="234"/>
  <c r="M30" i="234"/>
  <c r="M31" i="234"/>
  <c r="M32" i="234"/>
  <c r="M33" i="234"/>
  <c r="M35" i="234"/>
  <c r="M36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17" i="234"/>
  <c r="J17" i="234"/>
  <c r="I18" i="234"/>
  <c r="J18" i="234"/>
  <c r="I19" i="234"/>
  <c r="J19" i="234"/>
  <c r="I20" i="234"/>
  <c r="J20" i="234"/>
  <c r="I21" i="234"/>
  <c r="J21" i="234"/>
  <c r="I22" i="234"/>
  <c r="J22" i="234"/>
  <c r="I23" i="234"/>
  <c r="J23" i="234"/>
  <c r="I24" i="234"/>
  <c r="J24" i="234"/>
  <c r="I25" i="234"/>
  <c r="J25" i="234"/>
  <c r="I26" i="234"/>
  <c r="J26" i="234"/>
  <c r="I27" i="234"/>
  <c r="J27" i="234"/>
  <c r="I28" i="234"/>
  <c r="J28" i="234"/>
  <c r="I29" i="234"/>
  <c r="J29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N32" i="234"/>
  <c r="AM32" i="234"/>
  <c r="AL32" i="234"/>
  <c r="AF32" i="234"/>
  <c r="AE32" i="234"/>
  <c r="AD32" i="234"/>
  <c r="Z32" i="234"/>
  <c r="W32" i="234"/>
  <c r="S32" i="234"/>
  <c r="P32" i="234"/>
  <c r="O32" i="234"/>
  <c r="AT31" i="234"/>
  <c r="AR31" i="234"/>
  <c r="AN31" i="234"/>
  <c r="AM31" i="234"/>
  <c r="AL31" i="234"/>
  <c r="AF31" i="234"/>
  <c r="AE31" i="234"/>
  <c r="AD31" i="234"/>
  <c r="Z31" i="234"/>
  <c r="W31" i="234"/>
  <c r="S31" i="234"/>
  <c r="P31" i="234"/>
  <c r="O31" i="234"/>
  <c r="AT30" i="234"/>
  <c r="AR30" i="234"/>
  <c r="AN30" i="234"/>
  <c r="AM30" i="234"/>
  <c r="AL30" i="234"/>
  <c r="AF30" i="234"/>
  <c r="AE30" i="234"/>
  <c r="AD30" i="234"/>
  <c r="Z30" i="234"/>
  <c r="W30" i="234"/>
  <c r="S30" i="234"/>
  <c r="P30" i="234"/>
  <c r="O30" i="234"/>
  <c r="AT29" i="234"/>
  <c r="AR29" i="234"/>
  <c r="AN29" i="234"/>
  <c r="AM29" i="234"/>
  <c r="AL29" i="234"/>
  <c r="AF29" i="234"/>
  <c r="AE29" i="234"/>
  <c r="AD29" i="234"/>
  <c r="Z29" i="234"/>
  <c r="W29" i="234"/>
  <c r="S29" i="234"/>
  <c r="P29" i="234"/>
  <c r="O29" i="234"/>
  <c r="AT28" i="234"/>
  <c r="AR28" i="234"/>
  <c r="AN28" i="234"/>
  <c r="AM28" i="234"/>
  <c r="AL28" i="234"/>
  <c r="AF28" i="234"/>
  <c r="AE28" i="234"/>
  <c r="AD28" i="234"/>
  <c r="Z28" i="234"/>
  <c r="W28" i="234"/>
  <c r="S28" i="234"/>
  <c r="P28" i="234"/>
  <c r="O28" i="234"/>
  <c r="AT27" i="234"/>
  <c r="AR27" i="234"/>
  <c r="AN27" i="234"/>
  <c r="AM27" i="234"/>
  <c r="AL27" i="234"/>
  <c r="AF27" i="234"/>
  <c r="AE27" i="234"/>
  <c r="AD27" i="234"/>
  <c r="Z27" i="234"/>
  <c r="W27" i="234"/>
  <c r="S27" i="234"/>
  <c r="P27" i="234"/>
  <c r="O27" i="234"/>
  <c r="AT26" i="234"/>
  <c r="AR26" i="234"/>
  <c r="AN26" i="234"/>
  <c r="AM26" i="234"/>
  <c r="AL26" i="234"/>
  <c r="AF26" i="234"/>
  <c r="AE26" i="234"/>
  <c r="AD26" i="234"/>
  <c r="Z26" i="234"/>
  <c r="W26" i="234"/>
  <c r="S26" i="234"/>
  <c r="P26" i="234"/>
  <c r="O26" i="234"/>
  <c r="AT25" i="234"/>
  <c r="AR25" i="234"/>
  <c r="AN25" i="234"/>
  <c r="AM25" i="234"/>
  <c r="AL25" i="234"/>
  <c r="AF25" i="234"/>
  <c r="AE25" i="234"/>
  <c r="AD25" i="234"/>
  <c r="Z25" i="234"/>
  <c r="W25" i="234"/>
  <c r="S25" i="234"/>
  <c r="P25" i="234"/>
  <c r="O25" i="234"/>
  <c r="AT24" i="234"/>
  <c r="AR24" i="234"/>
  <c r="AN24" i="234"/>
  <c r="AM24" i="234"/>
  <c r="AL24" i="234"/>
  <c r="AF24" i="234"/>
  <c r="AE24" i="234"/>
  <c r="AD24" i="234"/>
  <c r="Z24" i="234"/>
  <c r="W24" i="234"/>
  <c r="S24" i="234"/>
  <c r="P24" i="234"/>
  <c r="O24" i="234"/>
  <c r="AT23" i="234"/>
  <c r="AR23" i="234"/>
  <c r="AN23" i="234"/>
  <c r="AM23" i="234"/>
  <c r="AL23" i="234"/>
  <c r="AF23" i="234"/>
  <c r="AE23" i="234"/>
  <c r="AD23" i="234"/>
  <c r="Z23" i="234"/>
  <c r="W23" i="234"/>
  <c r="S23" i="234"/>
  <c r="P23" i="234"/>
  <c r="O23" i="234"/>
  <c r="AT22" i="234"/>
  <c r="AR22" i="234"/>
  <c r="AN22" i="234"/>
  <c r="AM22" i="234"/>
  <c r="AL22" i="234"/>
  <c r="AF22" i="234"/>
  <c r="AE22" i="234"/>
  <c r="AD22" i="234"/>
  <c r="Z22" i="234"/>
  <c r="W22" i="234"/>
  <c r="S22" i="234"/>
  <c r="P22" i="234"/>
  <c r="O22" i="234"/>
  <c r="AT21" i="234"/>
  <c r="AR21" i="234"/>
  <c r="AN21" i="234"/>
  <c r="AM21" i="234"/>
  <c r="AL21" i="234"/>
  <c r="AF21" i="234"/>
  <c r="AE21" i="234"/>
  <c r="AD21" i="234"/>
  <c r="Z21" i="234"/>
  <c r="W21" i="234"/>
  <c r="S21" i="234"/>
  <c r="P21" i="234"/>
  <c r="O21" i="234"/>
  <c r="AN20" i="234"/>
  <c r="AM20" i="234"/>
  <c r="AL20" i="234"/>
  <c r="AF20" i="234"/>
  <c r="AE20" i="234"/>
  <c r="AD20" i="234"/>
  <c r="Z20" i="234"/>
  <c r="W20" i="234"/>
  <c r="S20" i="234"/>
  <c r="P20" i="234"/>
  <c r="O20" i="234"/>
  <c r="W19" i="234"/>
  <c r="AL19" i="234"/>
  <c r="AN19" i="234"/>
  <c r="AM19" i="234"/>
  <c r="AD19" i="234"/>
  <c r="AE19" i="234"/>
  <c r="AF19" i="234"/>
  <c r="Z19" i="234"/>
  <c r="S19" i="234"/>
  <c r="P19" i="234"/>
  <c r="W18" i="234"/>
  <c r="AL18" i="234"/>
  <c r="AN18" i="234"/>
  <c r="AM18" i="234"/>
  <c r="AD18" i="234"/>
  <c r="AE18" i="234"/>
  <c r="AF18" i="234"/>
  <c r="Z18" i="234"/>
  <c r="S18" i="234"/>
  <c r="P18" i="234"/>
  <c r="AN17" i="234"/>
  <c r="AM17" i="234"/>
  <c r="AL17" i="234"/>
  <c r="AF17" i="234"/>
  <c r="AE17" i="234"/>
  <c r="AD17" i="234"/>
  <c r="Z17" i="234"/>
  <c r="W17" i="234"/>
  <c r="S17" i="234"/>
  <c r="P17" i="234"/>
  <c r="O17" i="234"/>
  <c r="S15" i="234"/>
  <c r="W15" i="234"/>
  <c r="AT15" i="234"/>
  <c r="AR15" i="234"/>
  <c r="AL15" i="234"/>
  <c r="AN15" i="234"/>
  <c r="AM15" i="234"/>
  <c r="AD15" i="234"/>
  <c r="AE15" i="234"/>
  <c r="AF15" i="234"/>
  <c r="Z15" i="234"/>
  <c r="P15" i="234"/>
  <c r="S14" i="234"/>
  <c r="W14" i="234"/>
  <c r="AT14" i="234"/>
  <c r="AR14" i="234"/>
  <c r="AL14" i="234"/>
  <c r="AN14" i="234"/>
  <c r="AM14" i="234"/>
  <c r="AD14" i="234"/>
  <c r="AE14" i="234"/>
  <c r="AF14" i="234"/>
  <c r="Z14" i="234"/>
  <c r="P14" i="234"/>
  <c r="S13" i="234"/>
  <c r="W13" i="234"/>
  <c r="AT13" i="234"/>
  <c r="AR13" i="234"/>
  <c r="AL13" i="234"/>
  <c r="AN13" i="234"/>
  <c r="AM13" i="234"/>
  <c r="AD13" i="234"/>
  <c r="AE13" i="234"/>
  <c r="AF13" i="234"/>
  <c r="Z13" i="234"/>
  <c r="P13" i="234"/>
  <c r="S12" i="234"/>
  <c r="W12" i="234"/>
  <c r="AT12" i="234"/>
  <c r="AR12" i="234"/>
  <c r="AL12" i="234"/>
  <c r="AN12" i="234"/>
  <c r="AM12" i="234"/>
  <c r="AD12" i="234"/>
  <c r="AE12" i="234"/>
  <c r="AF12" i="234"/>
  <c r="Z12" i="234"/>
  <c r="P12" i="234"/>
  <c r="S11" i="234"/>
  <c r="W11" i="234"/>
  <c r="AT11" i="234"/>
  <c r="AR11" i="234"/>
  <c r="AL11" i="234"/>
  <c r="AN11" i="234"/>
  <c r="AM11" i="234"/>
  <c r="AD11" i="234"/>
  <c r="AE11" i="234"/>
  <c r="AF11" i="234"/>
  <c r="Z11" i="234"/>
  <c r="P11" i="234"/>
  <c r="S10" i="234"/>
  <c r="W10" i="234"/>
  <c r="AT10" i="234"/>
  <c r="AR10" i="234"/>
  <c r="AL10" i="234"/>
  <c r="AN10" i="234"/>
  <c r="AM10" i="234"/>
  <c r="AD10" i="234"/>
  <c r="AE10" i="234"/>
  <c r="AF10" i="234"/>
  <c r="Z10" i="234"/>
  <c r="P10" i="234"/>
  <c r="S9" i="234"/>
  <c r="W9" i="234"/>
  <c r="AT9" i="234"/>
  <c r="AR9" i="234"/>
  <c r="AL9" i="234"/>
  <c r="AN9" i="234"/>
  <c r="AM9" i="234"/>
  <c r="AD9" i="234"/>
  <c r="AE9" i="234"/>
  <c r="AF9" i="234"/>
  <c r="Z9" i="234"/>
  <c r="P9" i="234"/>
  <c r="AD10" i="232"/>
  <c r="AE10" i="232"/>
  <c r="AF10" i="232"/>
  <c r="AL10" i="232"/>
  <c r="AM10" i="232"/>
  <c r="AN10" i="232"/>
  <c r="AR10" i="232"/>
  <c r="AD11" i="232"/>
  <c r="AE11" i="232"/>
  <c r="AF11" i="232"/>
  <c r="AL11" i="232"/>
  <c r="AM11" i="232"/>
  <c r="AN11" i="232"/>
  <c r="AR11" i="232"/>
  <c r="AD12" i="232"/>
  <c r="AE12" i="232"/>
  <c r="AF12" i="232"/>
  <c r="AL12" i="232"/>
  <c r="AM12" i="232"/>
  <c r="AN12" i="232"/>
  <c r="AR12" i="232"/>
  <c r="AD13" i="232"/>
  <c r="AE13" i="232"/>
  <c r="AF13" i="232"/>
  <c r="AL13" i="232"/>
  <c r="AM13" i="232"/>
  <c r="AN13" i="232"/>
  <c r="AR13" i="232"/>
  <c r="AD14" i="232"/>
  <c r="AE14" i="232"/>
  <c r="AF14" i="232"/>
  <c r="AL14" i="232"/>
  <c r="AM14" i="232"/>
  <c r="AN14" i="232"/>
  <c r="AR14" i="232"/>
  <c r="AW16" i="232"/>
  <c r="AU16" i="232"/>
  <c r="AV15" i="232"/>
  <c r="AU15" i="232"/>
  <c r="I18" i="232"/>
  <c r="L18" i="232"/>
  <c r="O18" i="232"/>
  <c r="AU18" i="232"/>
  <c r="I16" i="232"/>
  <c r="I17" i="232"/>
  <c r="L16" i="232"/>
  <c r="O16" i="232"/>
  <c r="I12" i="232"/>
  <c r="L12" i="232"/>
  <c r="O12" i="232"/>
  <c r="AV12" i="232"/>
  <c r="I13" i="232"/>
  <c r="L13" i="232"/>
  <c r="O13" i="232"/>
  <c r="AU13" i="232"/>
  <c r="I19" i="232"/>
  <c r="L19" i="232"/>
  <c r="O19" i="232"/>
  <c r="AW19" i="232"/>
  <c r="I15" i="232"/>
  <c r="I14" i="232"/>
  <c r="L14" i="232"/>
  <c r="O14" i="232"/>
  <c r="AW14" i="232"/>
  <c r="I11" i="232"/>
  <c r="L11" i="232"/>
  <c r="O11" i="232"/>
  <c r="AW11" i="232"/>
  <c r="I10" i="232"/>
  <c r="L10" i="232"/>
  <c r="O10" i="232"/>
  <c r="AV10" i="232"/>
  <c r="I9" i="232"/>
  <c r="L9" i="232"/>
  <c r="O9" i="232"/>
  <c r="AU9" i="232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L15" i="232"/>
  <c r="L17" i="232"/>
  <c r="I20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S10" i="232"/>
  <c r="S13" i="232"/>
  <c r="S14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W10" i="232"/>
  <c r="S12" i="232"/>
  <c r="W12" i="232"/>
  <c r="W13" i="232"/>
  <c r="W14" i="232"/>
  <c r="AD15" i="232"/>
  <c r="O15" i="232"/>
  <c r="S15" i="232"/>
  <c r="W15" i="232"/>
  <c r="AE15" i="232"/>
  <c r="AD16" i="232"/>
  <c r="S16" i="232"/>
  <c r="W16" i="232"/>
  <c r="AE16" i="232"/>
  <c r="AD18" i="232"/>
  <c r="W18" i="232"/>
  <c r="AE18" i="232"/>
  <c r="AD19" i="232"/>
  <c r="W19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J20" i="232"/>
  <c r="M20" i="232"/>
  <c r="P20" i="232"/>
  <c r="AR19" i="232"/>
  <c r="AL19" i="232"/>
  <c r="AN19" i="232"/>
  <c r="AM19" i="232"/>
  <c r="AF19" i="232"/>
  <c r="Z19" i="232"/>
  <c r="J19" i="232"/>
  <c r="M19" i="232"/>
  <c r="P19" i="232"/>
  <c r="AR18" i="232"/>
  <c r="AL18" i="232"/>
  <c r="AN18" i="232"/>
  <c r="AM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Z14" i="232"/>
  <c r="J14" i="232"/>
  <c r="J15" i="232"/>
  <c r="M14" i="232"/>
  <c r="P14" i="232"/>
  <c r="Z13" i="232"/>
  <c r="J13" i="232"/>
  <c r="M13" i="232"/>
  <c r="P13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Z12" i="232"/>
  <c r="Z15" i="232"/>
  <c r="Z16" i="232"/>
  <c r="J9" i="232"/>
  <c r="J12" i="232"/>
  <c r="M11" i="232"/>
  <c r="P11" i="232"/>
  <c r="M12" i="232"/>
  <c r="P12" i="232"/>
  <c r="M15" i="232"/>
  <c r="P15" i="232"/>
  <c r="J16" i="232"/>
  <c r="M16" i="232"/>
  <c r="P16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J61" i="232"/>
  <c r="G61" i="232"/>
  <c r="M9" i="232"/>
  <c r="Z11" i="232"/>
  <c r="AT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5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6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<sst xmlns="http://schemas.openxmlformats.org/spreadsheetml/2006/main" count="969" uniqueCount="227">
  <si>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</si>
  <si>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</si>
  <si>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</si>
  <si>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</si>
  <si>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</si>
  <si>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</si>
  <si>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</si>
  <si>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</si>
  <si>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</si>
  <si>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</si>
  <si>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</si>
  <si>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</si>
  <si>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</si>
  <si>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</si>
  <si>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</si>
  <si>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</si>
  <si>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</si>
  <si>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</si>
  <si>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</si>
  <si>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</si>
  <si>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</si>
  <si>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</si>
  <si>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</si>
  <si>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</si>
  <si>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</si>
  <si>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</si>
  <si>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</si>
  <si>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</si>
  <si>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</si>
  <si>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</si>
  <si>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</si>
  <si>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</si>
  <si>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</si>
  <si>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</si>
  <si>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</si>
  <si>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</si>
  <si>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</si>
  <si>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</si>
  <si>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</si>
  <si>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</si>
  <si>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</si>
  <si>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</si>
  <si>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</si>
  <si>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</si>
  <si>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</si>
  <si>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</si>
  <si>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</si>
  <si>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</si>
  <si>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</si>
  <si>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</si>
  <si>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</si>
  <si>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</si>
  <si>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</si>
  <si>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</si>
  <si>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</si>
  <si>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</si>
  <si>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</si>
  <si>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</si>
  <si>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</si>
  <si>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</si>
  <si>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</si>
  <si>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</si>
  <si>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</si>
  <si>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</si>
  <si>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</si>
  <si>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</si>
  <si>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</si>
  <si>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</si>
  <si>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</si>
  <si>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</si>
  <si>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</si>
  <si>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</si>
  <si>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</si>
  <si>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</si>
  <si>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</si>
  <si>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</si>
  <si>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</si>
  <si>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</si>
  <si>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</si>
  <si>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</si>
  <si>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</si>
  <si>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</si>
  <si>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</si>
  <si>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</si>
  <si>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</si>
  <si>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</si>
  <si>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</si>
  <si>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</si>
  <si>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</si>
  <si>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</si>
  <si>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</si>
  <si>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</si>
  <si>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</si>
  <si>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</si>
  <si>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</si>
  <si>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</si>
  <si>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</si>
  <si>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</si>
  <si>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</si>
  <si>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</si>
  <si>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</si>
  <si>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</si>
  <si>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</si>
  <si>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</si>
  <si>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</si>
  <si>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</si>
  <si>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</si>
  <si>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</si>
  <si>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</si>
  <si>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</si>
  <si>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</si>
  <si>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</si>
  <si>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</si>
  <si>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</si>
  <si>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</si>
  <si>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</si>
  <si>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</si>
  <si>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</si>
  <si>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</si>
  <si>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</si>
  <si>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</si>
  <si>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</si>
  <si>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</si>
  <si>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</si>
  <si>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</si>
  <si>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</si>
  <si>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</si>
  <si>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</si>
  <si>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</si>
  <si>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</si>
  <si>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</si>
  <si>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</si>
  <si>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</si>
  <si>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</si>
  <si>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</si>
  <si>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</si>
  <si>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</si>
  <si>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</si>
  <si>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</si>
  <si>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</si>
  <si>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</si>
  <si>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</si>
  <si>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</si>
  <si>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</si>
  <si>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</si>
  <si>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</si>
  <si>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</si>
  <si>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</si>
  <si>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</si>
  <si>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</si>
  <si>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</si>
  <si>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</si>
  <si>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</si>
  <si>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</si>
  <si>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</si>
  <si>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</si>
  <si>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</si>
  <si>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</si>
  <si>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</si>
  <si>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</si>
  <si>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</si>
  <si>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</si>
  <si>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</si>
  <si>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</si>
  <si>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</si>
  <si>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</si>
  <si>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</si>
  <si>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</si>
  <si>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</si>
  <si>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</si>
  <si>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</si>
  <si>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</si>
  <si>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</si>
  <si>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</si>
  <si>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</si>
  <si>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</si>
  <si>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</si>
  <si>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</si>
  <si>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</si>
  <si>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</si>
  <si>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</si>
  <si>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</si>
  <si>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</si>
  <si>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</si>
  <si>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</si>
  <si>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</si>
  <si>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</si>
  <si>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</si>
  <si>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</si>
  <si>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</si>
  <si>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</si>
  <si>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2 (380/220 V)</t>
  </si>
  <si>
    <t>Luminária de LED de 38W sobrepor / PRODUÇÃO 1</t>
  </si>
  <si>
    <t>Luminária de LED de 38W sobrepor / PRODUÇÃO 2</t>
  </si>
  <si>
    <t>Luminária de LED de 38W sobrepor / PRODUÇÃO 3</t>
  </si>
  <si>
    <t>Luminária de LED de 38W sobrepor / PRODUÇÃO 4</t>
  </si>
  <si>
    <t>Luminária de LED de 38W sobrepor / PRODUÇÃO 5</t>
  </si>
  <si>
    <t>Luminária de LED de 38W sobrepor / PRODUÇÃO 6</t>
  </si>
  <si>
    <t>QUADRO: QD-11 (ILUMINAÇÃO)</t>
  </si>
  <si>
    <t xml:space="preserve">TUG </t>
  </si>
  <si>
    <t>TOMADA STECK INDUSTRIAL 3 PINOS PARA USO GERAL / PRODUÇÃO</t>
  </si>
  <si>
    <t>QUADRO: QD-12 (ILUMINAÇÃO)</t>
  </si>
  <si>
    <t>Refletor de LED de 231 W pendente / DEPÓSITO DE PRODUTO ACABADO 1</t>
  </si>
  <si>
    <t>Refletor de LED de 231 W pendente / DEPÓSITO DE PRODUTO ACABADO 2</t>
  </si>
  <si>
    <t>Refletor de LED de 231 W pendente / DEPÓSITO DE PRODUTO ACABADO 3</t>
  </si>
  <si>
    <t>TOMADAS DE USO INDUSTRIAL 4 PINOS / DEPÓSITO DE PRODUTO ACABADO</t>
  </si>
  <si>
    <t>RESERVA</t>
  </si>
  <si>
    <t>CIRCUITO RESERVA</t>
  </si>
  <si>
    <t>TOMADA TRIFÁSICA PARA CIRCUITOS DE EXAUSTORES/ DEPÓSITO DE PRODUTO ACABADO</t>
  </si>
  <si>
    <t>QUADRO: QD-13 (ILUMINAÇÃO E TOMADAS)</t>
  </si>
  <si>
    <t>Refletor de LED de 231 W pendente / UTILIDADES</t>
  </si>
  <si>
    <t>TOMADAS DE USO INDUSTRIAL 4 PINOS / UTILIDADES</t>
  </si>
  <si>
    <t>QUADRO: QD-14 (AR CONDICIONADO)</t>
  </si>
  <si>
    <t>CAIXA 4X4 PARA CIRCUITO DE AR CONDICIONADO/ REFEITÓRIO</t>
  </si>
  <si>
    <t>CAIXA 4X4 PARA CIRCUITO DE AR CONDICIONADO/ PRODUÇÃO</t>
  </si>
  <si>
    <t>CAIXA 4X4 PARA CIRCUITO DE AR CONDICIONADO/SALA DE MANUTENÇÃO</t>
  </si>
  <si>
    <t>QUADRO: CCM-15 (MOTORES)</t>
  </si>
  <si>
    <t>CAIXA 4X4 PARA CIRCUITO DE MOTOR INJETORA 1/ PRODUÇÃO</t>
  </si>
  <si>
    <t>CAIXA 4X4 PARA CIRCUITO DE MOTOR INJETORA 2/ PRODUÇÃO</t>
  </si>
  <si>
    <t>CAIXA 4X4 PARA CIRCUITO DE MOTOR INJETORA 3/ PRODUÇÃO</t>
  </si>
  <si>
    <t>QUADRO: CCM-16 (MOTORES)</t>
  </si>
  <si>
    <t>CAIXA 4X4 PARA CIRCUITO DE MOTOR COMPRESSOR 1/ UTILIDADES</t>
  </si>
  <si>
    <t>CAIXA 4X4 PARA CIRCUITO DE MOTOR COMPRESSOR 2/ UTILIDADES</t>
  </si>
  <si>
    <t>CAIXA 4X4 PARA CIRCUITO DE MOTOR COMPRESSOR 3/ UTILIDADES</t>
  </si>
  <si>
    <t>CAIXA 4X4 PARA CIRCUITO DE MOTOR COMPRESSOR 4/ UTILIDADES</t>
  </si>
  <si>
    <t>CAIXA 4X4 PARA CIRCUITO DE MOTOR COMPRESSOR 5/ UTILIDADES</t>
  </si>
  <si>
    <t>CLIENTE: TRAFO 2 (380/220 V) (SE 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</si>
</sst>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8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37" fontId="42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31" t="s">
        <v>19</v>
      </c>
      <c r="C2" s="231"/>
      <c r="D2" s="231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AD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F1" sqref="F1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7.85546875" style="1" customWidth="1"/>
    <col min="7" max="7" width="8.28515625" style="1" customWidth="1"/>
    <col min="8" max="8" width="5.5703125" style="1" customWidth="1"/>
    <col min="9" max="9" width="9.28515625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6" t="s">
        <v>0</v>
      </c>
      <c r="B1" s="317"/>
      <c r="C1" s="318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9" t="s">
        <v>226</v>
      </c>
      <c r="B2" s="320"/>
      <c r="C2" s="321"/>
      <c r="D2" s="322"/>
      <c r="E2" s="323"/>
      <c r="F2" s="323"/>
      <c r="G2" s="323"/>
      <c r="H2" s="323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4"/>
      <c r="AB2" s="324"/>
      <c r="AC2" s="227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6" t="s">
        <v>220</v>
      </c>
      <c r="B3" s="317"/>
      <c r="C3" s="318"/>
      <c r="D3" s="322"/>
      <c r="E3" s="323"/>
      <c r="F3" s="323"/>
      <c r="G3" s="323"/>
      <c r="H3" s="323"/>
      <c r="I3" s="323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5" t="s">
        <v>103</v>
      </c>
      <c r="AC3" s="326"/>
      <c r="AD3" s="326"/>
      <c r="AE3" s="326"/>
      <c r="AF3" s="326"/>
      <c r="AG3" s="326"/>
      <c r="AH3" s="326"/>
      <c r="AI3" s="326"/>
      <c r="AJ3" s="327"/>
      <c r="AK3" s="4"/>
      <c r="AL3" s="4"/>
      <c r="AM3" s="4"/>
      <c r="BP3"/>
      <c r="BQ3"/>
      <c r="BR3"/>
      <c r="BS3"/>
      <c r="BT3"/>
      <c r="BU3"/>
    </row>
    <row r="4" spans="1:73" ht="18" customHeight="1">
      <c r="A4" s="342" t="s">
        <v>137</v>
      </c>
      <c r="B4" s="342"/>
      <c r="C4" s="342"/>
      <c r="D4" s="342" t="s">
        <v>134</v>
      </c>
      <c r="E4" s="342"/>
      <c r="F4" s="342"/>
      <c r="G4" s="342"/>
      <c r="H4" s="342"/>
      <c r="I4" s="342"/>
      <c r="J4" s="342"/>
      <c r="K4" s="342"/>
      <c r="L4" s="342"/>
      <c r="M4" s="342"/>
      <c r="N4" s="342" t="s">
        <v>135</v>
      </c>
      <c r="O4" s="342"/>
      <c r="P4" s="342"/>
      <c r="Q4" s="343" t="s">
        <v>136</v>
      </c>
      <c r="R4" s="345"/>
      <c r="S4" s="342" t="s">
        <v>125</v>
      </c>
      <c r="T4" s="342" t="s">
        <v>101</v>
      </c>
      <c r="U4" s="342"/>
      <c r="V4" s="342"/>
      <c r="W4" s="342" t="s">
        <v>102</v>
      </c>
      <c r="X4" s="343" t="s">
        <v>138</v>
      </c>
      <c r="Y4" s="344"/>
      <c r="Z4" s="345"/>
      <c r="AA4" s="342" t="s">
        <v>99</v>
      </c>
      <c r="AB4" s="328" t="s">
        <v>93</v>
      </c>
      <c r="AC4" s="335"/>
      <c r="AD4" s="329"/>
      <c r="AE4" s="352" t="s">
        <v>100</v>
      </c>
      <c r="AF4" s="352"/>
      <c r="AG4" s="328" t="s">
        <v>94</v>
      </c>
      <c r="AH4" s="329"/>
      <c r="AI4" s="328" t="s">
        <v>95</v>
      </c>
      <c r="AJ4" s="329"/>
      <c r="AK4" s="328" t="s">
        <v>105</v>
      </c>
      <c r="AL4" s="334" t="s">
        <v>104</v>
      </c>
      <c r="AM4" s="334"/>
      <c r="AN4" s="334"/>
      <c r="AO4" s="328" t="s">
        <v>98</v>
      </c>
      <c r="AP4" s="335"/>
      <c r="AQ4" s="335"/>
      <c r="AR4" s="335"/>
      <c r="AS4" s="335"/>
      <c r="AT4" s="329"/>
      <c r="AU4" s="334" t="s">
        <v>152</v>
      </c>
      <c r="AV4" s="334"/>
      <c r="AW4" s="334"/>
      <c r="BP4"/>
      <c r="BQ4"/>
      <c r="BR4"/>
      <c r="BS4"/>
      <c r="BT4"/>
      <c r="BU4"/>
    </row>
    <row r="5" spans="1:73" ht="18" customHeight="1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6"/>
      <c r="R5" s="348"/>
      <c r="S5" s="342"/>
      <c r="T5" s="342"/>
      <c r="U5" s="342"/>
      <c r="V5" s="342"/>
      <c r="W5" s="342"/>
      <c r="X5" s="346"/>
      <c r="Y5" s="347"/>
      <c r="Z5" s="348"/>
      <c r="AA5" s="342"/>
      <c r="AB5" s="330"/>
      <c r="AC5" s="336"/>
      <c r="AD5" s="331"/>
      <c r="AE5" s="352"/>
      <c r="AF5" s="352"/>
      <c r="AG5" s="330"/>
      <c r="AH5" s="331"/>
      <c r="AI5" s="330"/>
      <c r="AJ5" s="331"/>
      <c r="AK5" s="330"/>
      <c r="AL5" s="334"/>
      <c r="AM5" s="334"/>
      <c r="AN5" s="334"/>
      <c r="AO5" s="330"/>
      <c r="AP5" s="336"/>
      <c r="AQ5" s="336"/>
      <c r="AR5" s="336"/>
      <c r="AS5" s="336"/>
      <c r="AT5" s="331"/>
      <c r="AU5" s="334"/>
      <c r="AV5" s="334"/>
      <c r="AW5" s="334"/>
      <c r="BP5"/>
      <c r="BQ5"/>
      <c r="BR5"/>
      <c r="BS5"/>
      <c r="BT5"/>
      <c r="BU5"/>
    </row>
    <row r="6" spans="1:73" ht="18" customHeight="1">
      <c r="A6" s="342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9"/>
      <c r="R6" s="351"/>
      <c r="S6" s="342"/>
      <c r="T6" s="342"/>
      <c r="U6" s="342"/>
      <c r="V6" s="342"/>
      <c r="W6" s="342"/>
      <c r="X6" s="349"/>
      <c r="Y6" s="350"/>
      <c r="Z6" s="351"/>
      <c r="AA6" s="342"/>
      <c r="AB6" s="332"/>
      <c r="AC6" s="337"/>
      <c r="AD6" s="333"/>
      <c r="AE6" s="352"/>
      <c r="AF6" s="352"/>
      <c r="AG6" s="332"/>
      <c r="AH6" s="333"/>
      <c r="AI6" s="332"/>
      <c r="AJ6" s="333"/>
      <c r="AK6" s="332"/>
      <c r="AL6" s="334"/>
      <c r="AM6" s="334"/>
      <c r="AN6" s="334"/>
      <c r="AO6" s="332"/>
      <c r="AP6" s="337"/>
      <c r="AQ6" s="337"/>
      <c r="AR6" s="337"/>
      <c r="AS6" s="337"/>
      <c r="AT6" s="333"/>
      <c r="AU6" s="334"/>
      <c r="AV6" s="334"/>
      <c r="AW6" s="334"/>
      <c r="BP6"/>
      <c r="BQ6"/>
      <c r="BR6"/>
      <c r="BS6"/>
      <c r="BT6"/>
      <c r="BU6"/>
    </row>
    <row r="7" spans="1:73" ht="15.75" customHeight="1">
      <c r="A7" s="338" t="s">
        <v>23</v>
      </c>
      <c r="B7" s="338" t="s">
        <v>1</v>
      </c>
      <c r="C7" s="338" t="s">
        <v>133</v>
      </c>
      <c r="D7" s="339" t="s">
        <v>10</v>
      </c>
      <c r="E7" s="340" t="s">
        <v>33</v>
      </c>
      <c r="F7" s="339" t="s">
        <v>34</v>
      </c>
      <c r="G7" s="339" t="s">
        <v>24</v>
      </c>
      <c r="H7" s="357" t="s">
        <v>25</v>
      </c>
      <c r="I7" s="353" t="s">
        <v>39</v>
      </c>
      <c r="J7" s="353" t="s">
        <v>38</v>
      </c>
      <c r="K7" s="353" t="s">
        <v>41</v>
      </c>
      <c r="L7" s="353" t="s">
        <v>37</v>
      </c>
      <c r="M7" s="353" t="s">
        <v>40</v>
      </c>
      <c r="N7" s="354" t="s">
        <v>72</v>
      </c>
      <c r="O7" s="354" t="s">
        <v>75</v>
      </c>
      <c r="P7" s="354" t="s">
        <v>73</v>
      </c>
      <c r="Q7" s="355" t="s">
        <v>71</v>
      </c>
      <c r="R7" s="363" t="s">
        <v>2</v>
      </c>
      <c r="S7" s="363" t="s">
        <v>3</v>
      </c>
      <c r="T7" s="363" t="s">
        <v>92</v>
      </c>
      <c r="U7" s="363" t="s">
        <v>4</v>
      </c>
      <c r="V7" s="363" t="s">
        <v>35</v>
      </c>
      <c r="W7" s="359" t="s">
        <v>5</v>
      </c>
      <c r="X7" s="359" t="s">
        <v>6</v>
      </c>
      <c r="Y7" s="338" t="s">
        <v>7</v>
      </c>
      <c r="Z7" s="338" t="s">
        <v>42</v>
      </c>
      <c r="AA7" s="338" t="s">
        <v>139</v>
      </c>
      <c r="AB7" s="361" t="s">
        <v>153</v>
      </c>
      <c r="AC7" s="361" t="s">
        <v>68</v>
      </c>
      <c r="AD7" s="361" t="s">
        <v>69</v>
      </c>
      <c r="AE7" s="376" t="s">
        <v>8</v>
      </c>
      <c r="AF7" s="376" t="s">
        <v>9</v>
      </c>
      <c r="AG7" s="358" t="s">
        <v>96</v>
      </c>
      <c r="AH7" s="358" t="s">
        <v>68</v>
      </c>
      <c r="AI7" s="358" t="s">
        <v>96</v>
      </c>
      <c r="AJ7" s="358" t="s">
        <v>68</v>
      </c>
      <c r="AK7" s="361" t="s">
        <v>97</v>
      </c>
      <c r="AL7" s="361" t="s">
        <v>140</v>
      </c>
      <c r="AM7" s="361" t="s">
        <v>141</v>
      </c>
      <c r="AN7" s="361" t="s">
        <v>36</v>
      </c>
      <c r="AO7" s="339" t="s">
        <v>1</v>
      </c>
      <c r="AP7" s="375" t="s">
        <v>142</v>
      </c>
      <c r="AQ7" s="376" t="s">
        <v>143</v>
      </c>
      <c r="AR7" s="375" t="s">
        <v>12</v>
      </c>
      <c r="AS7" s="375" t="s">
        <v>13</v>
      </c>
      <c r="AT7" s="375" t="s">
        <v>76</v>
      </c>
      <c r="AU7" s="365" t="s">
        <v>14</v>
      </c>
      <c r="AV7" s="365" t="s">
        <v>15</v>
      </c>
      <c r="AW7" s="365" t="s">
        <v>16</v>
      </c>
    </row>
    <row r="8" spans="1:73" ht="53.25" customHeight="1">
      <c r="A8" s="338"/>
      <c r="B8" s="338"/>
      <c r="C8" s="338"/>
      <c r="D8" s="339"/>
      <c r="E8" s="341"/>
      <c r="F8" s="339"/>
      <c r="G8" s="339"/>
      <c r="H8" s="357"/>
      <c r="I8" s="353"/>
      <c r="J8" s="353"/>
      <c r="K8" s="353"/>
      <c r="L8" s="353"/>
      <c r="M8" s="353"/>
      <c r="N8" s="354"/>
      <c r="O8" s="354"/>
      <c r="P8" s="354"/>
      <c r="Q8" s="356"/>
      <c r="R8" s="364"/>
      <c r="S8" s="364"/>
      <c r="T8" s="364"/>
      <c r="U8" s="364"/>
      <c r="V8" s="364"/>
      <c r="W8" s="360"/>
      <c r="X8" s="360"/>
      <c r="Y8" s="338"/>
      <c r="Z8" s="338"/>
      <c r="AA8" s="338"/>
      <c r="AB8" s="362"/>
      <c r="AC8" s="362"/>
      <c r="AD8" s="362"/>
      <c r="AE8" s="377"/>
      <c r="AF8" s="377"/>
      <c r="AG8" s="339"/>
      <c r="AH8" s="339"/>
      <c r="AI8" s="339"/>
      <c r="AJ8" s="339"/>
      <c r="AK8" s="362"/>
      <c r="AL8" s="362"/>
      <c r="AM8" s="362"/>
      <c r="AN8" s="362"/>
      <c r="AO8" s="339"/>
      <c r="AP8" s="339"/>
      <c r="AQ8" s="377"/>
      <c r="AR8" s="375"/>
      <c r="AS8" s="375"/>
      <c r="AT8" s="375"/>
      <c r="AU8" s="365"/>
      <c r="AV8" s="365"/>
      <c r="AW8" s="365"/>
    </row>
    <row r="9" spans="1:73" s="33" customFormat="1" ht="31.5" customHeight="1">
      <c r="A9" s="36">
        <v>1</v>
      </c>
      <c r="B9" s="35" t="s">
        <v>91</v>
      </c>
      <c r="C9" s="37" t="s">
        <v>221</v>
      </c>
      <c r="D9" s="38">
        <v>1</v>
      </c>
      <c r="E9" s="39"/>
      <c r="F9" s="63">
        <v>50</v>
      </c>
      <c r="G9" s="40">
        <v>0.86</v>
      </c>
      <c r="H9" s="40">
        <v>0.94</v>
      </c>
      <c r="I9" s="41">
        <f>IF(D9=0,0,IF(F9=0,D9*E9/G9,D9*F9*750/H9/(G9)))</f>
        <v>46387.926768926278</v>
      </c>
      <c r="J9" s="41">
        <f t="shared" ref="J9:J60" si="0">I9*SIN(ACOS(G9))</f>
        <v>23671.482228178636</v>
      </c>
      <c r="K9" s="38">
        <v>1</v>
      </c>
      <c r="L9" s="41">
        <f>IF(K9=K7,0,SUMIF(K9:K58,K9,I9:I58))</f>
        <v>46387.926768926278</v>
      </c>
      <c r="M9" s="41">
        <f>IF(K9=K7,0,SUMIF(K9:K58,K9,J9:J58))</f>
        <v>23671.482228178636</v>
      </c>
      <c r="N9" s="40">
        <v>1</v>
      </c>
      <c r="O9" s="41">
        <f>L9*N9</f>
        <v>46387.926768926278</v>
      </c>
      <c r="P9" s="41">
        <f>M9*N9</f>
        <v>23671.482228178636</v>
      </c>
      <c r="Q9" s="78">
        <v>3</v>
      </c>
      <c r="R9" s="80">
        <v>380</v>
      </c>
      <c r="S9" s="79">
        <f>IF(V9=0,"-",IF(Q9=0,0,IF(Q9&lt;3,O9/R9,O9/(R9*SQRT(3)))))</f>
        <v>70.479163176811142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92.346911919301817</v>
      </c>
      <c r="X9" s="45">
        <v>20</v>
      </c>
      <c r="Y9" s="45">
        <v>3</v>
      </c>
      <c r="Z9" s="46">
        <f>IF(Y9=0,"-",IF(Q9&lt;3,(200*(1/56)*X9*W9)/(Y9*R9),(100*SQRT(3)*(1/56)*X9*W9)/(Y9*R9)))</f>
        <v>5.0109506067142435</v>
      </c>
      <c r="AA9" s="47">
        <v>1</v>
      </c>
      <c r="AB9" s="47">
        <v>1</v>
      </c>
      <c r="AC9" s="102">
        <v>35</v>
      </c>
      <c r="AD9" s="46">
        <f>IF(AB9=0,"-",AB9*AC9)</f>
        <v>35</v>
      </c>
      <c r="AE9" s="46">
        <f>IF(AB9=0,"-",IF(AC9=0,0,IF(Q9&lt;3,(200*(1/56)*W9*X9)/(AD9*R9),(100*SQRT(3)*(1/56)*W9*X9)/(AD9*R9))))</f>
        <v>0.42951005200407805</v>
      </c>
      <c r="AF9" s="48">
        <f t="shared" ref="AF9:AF33" si="1">IF(AB9=0,"-",IF(AC9=0,0,AE9+$AE$61))</f>
        <v>70.6218128687849</v>
      </c>
      <c r="AG9" s="47"/>
      <c r="AH9" s="102"/>
      <c r="AI9" s="47">
        <v>1</v>
      </c>
      <c r="AJ9" s="102">
        <v>35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72.3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361.5</v>
      </c>
      <c r="AO9" s="35" t="s">
        <v>148</v>
      </c>
      <c r="AP9" s="35"/>
      <c r="AQ9" s="35"/>
      <c r="AR9" s="49">
        <f>IF(Q9=0,"-",Q9)</f>
        <v>3</v>
      </c>
      <c r="AS9" s="47">
        <v>100</v>
      </c>
      <c r="AT9" s="49" t="str">
        <f>IF(AS9=0,"-",IF(AS9&gt;W9,"SIM","NÃO"))</f>
        <v>SIM</v>
      </c>
      <c r="AU9" s="210">
        <f t="shared" ref="AU9:AU12" si="2">O9/3</f>
        <v>15462.64225630876</v>
      </c>
      <c r="AV9" s="50">
        <f t="shared" ref="AV9:AV12" si="3">O9/3</f>
        <v>15462.64225630876</v>
      </c>
      <c r="AW9" s="50">
        <f t="shared" ref="AW9:AW12" si="4">O9/3</f>
        <v>15462.64225630876</v>
      </c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91</v>
      </c>
      <c r="C10" s="37" t="s">
        <v>222</v>
      </c>
      <c r="D10" s="38">
        <v>1</v>
      </c>
      <c r="E10" s="39"/>
      <c r="F10" s="63">
        <v>50</v>
      </c>
      <c r="G10" s="40">
        <v>0.86</v>
      </c>
      <c r="H10" s="40">
        <v>0.94</v>
      </c>
      <c r="I10" s="41">
        <f t="shared" ref="I10:I60" si="5">IF(D10=0,0,IF(F10=0,D10*E10/G10,D10*F10*750/H10/(G10)))</f>
        <v>46387.926768926278</v>
      </c>
      <c r="J10" s="41">
        <f t="shared" si="0"/>
        <v>23671.482228178636</v>
      </c>
      <c r="K10" s="38">
        <v>2</v>
      </c>
      <c r="L10" s="41">
        <f>IF(K10=K9,0,SUMIF(K10:$K$60,K10,I10:$I$60))</f>
        <v>46387.926768926278</v>
      </c>
      <c r="M10" s="41">
        <f>IF(K10=K9,0,SUMIF(K10:$K$60,K10,J10:$J$60))</f>
        <v>23671.482228178636</v>
      </c>
      <c r="N10" s="40">
        <v>1</v>
      </c>
      <c r="O10" s="41">
        <f t="shared" ref="O10:O60" si="6">L10*N10</f>
        <v>46387.926768926278</v>
      </c>
      <c r="P10" s="41">
        <f t="shared" ref="P10:P60" si="7">M10*N10</f>
        <v>23671.482228178636</v>
      </c>
      <c r="Q10" s="78">
        <v>3</v>
      </c>
      <c r="R10" s="80">
        <v>380</v>
      </c>
      <c r="S10" s="79">
        <f t="shared" ref="S10:S60" si="8">IF(V10=0,"-",IF(Q10=0,0,IF(Q10&lt;3,O10/R10,O10/(R10*SQRT(3)))))</f>
        <v>70.479163176811142</v>
      </c>
      <c r="T10" s="43">
        <v>1.06</v>
      </c>
      <c r="U10" s="43">
        <v>0.72</v>
      </c>
      <c r="V10" s="42">
        <v>10</v>
      </c>
      <c r="W10" s="110">
        <f t="shared" ref="W10:W60" si="9">IF(V10=0,"-",IF(V10&lt;15,S10/(T10*U10),(S10/(T10*U10)/0.86)))</f>
        <v>92.346911919301817</v>
      </c>
      <c r="X10" s="45">
        <v>20</v>
      </c>
      <c r="Y10" s="45">
        <v>3</v>
      </c>
      <c r="Z10" s="46">
        <f t="shared" ref="Z10:Z60" si="10">IF(Y10=0,"-",IF(Q10&lt;3,(200*(1/56)*X10*W10)/(Y10*R10),(100*SQRT(3)*(1/56)*X10*W10)/(Y10*R10)))</f>
        <v>5.0109506067142435</v>
      </c>
      <c r="AA10" s="47">
        <v>1</v>
      </c>
      <c r="AB10" s="47">
        <v>1</v>
      </c>
      <c r="AC10" s="102">
        <v>35</v>
      </c>
      <c r="AD10" s="46">
        <f t="shared" ref="AD10:AD61" si="11">IF(AB10=0,"-",AB10*AC10)</f>
        <v>35</v>
      </c>
      <c r="AE10" s="46">
        <f t="shared" ref="AE10:AE61" si="12">IF(AB10=0,"-",IF(AC10=0,0,IF(Q10&lt;3,(200*(1/56)*W10*X10)/(AD10*R10),(100*SQRT(3)*(1/56)*W10*X10)/(AD10*R10))))</f>
        <v>0.42951005200407805</v>
      </c>
      <c r="AF10" s="48">
        <f t="shared" si="1"/>
        <v>70.6218128687849</v>
      </c>
      <c r="AG10" s="47"/>
      <c r="AH10" s="102"/>
      <c r="AI10" s="47">
        <v>1</v>
      </c>
      <c r="AJ10" s="102">
        <v>35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72.3</v>
      </c>
      <c r="AM10" s="44" t="str">
        <f>IF(AA10=2,IF(AC10&gt;=25,LOOKUP(AC10,'Tabela eletroduto'!$A$32:$A$43,'Tabela eletroduto'!$D$32:$D$43)),"-")</f>
        <v>-</v>
      </c>
      <c r="AN10" s="44">
        <f t="shared" ref="AN10:AN60" si="13">IF(AK10=0,"-",IF(AA10=1,((Q10*AB10+2)*AL10),((Q10*AB10+1)*AM10)))</f>
        <v>361.5</v>
      </c>
      <c r="AO10" s="35" t="s">
        <v>148</v>
      </c>
      <c r="AP10" s="35"/>
      <c r="AQ10" s="35"/>
      <c r="AR10" s="49">
        <f t="shared" ref="AR10:AR60" si="14">IF(Q10=0,"-",Q10)</f>
        <v>3</v>
      </c>
      <c r="AS10" s="47">
        <v>100</v>
      </c>
      <c r="AT10" s="49" t="str">
        <f t="shared" ref="AT10:AT61" si="15">IF(AS10=0,"-",IF(AS10&gt;W10,"SIM","NÃO"))</f>
        <v>SIM</v>
      </c>
      <c r="AU10" s="50">
        <f t="shared" si="2"/>
        <v>15462.64225630876</v>
      </c>
      <c r="AV10" s="50">
        <f t="shared" si="3"/>
        <v>15462.64225630876</v>
      </c>
      <c r="AW10" s="50">
        <f t="shared" si="4"/>
        <v>15462.64225630876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91</v>
      </c>
      <c r="C11" s="37" t="s">
        <v>223</v>
      </c>
      <c r="D11" s="38">
        <v>1</v>
      </c>
      <c r="E11" s="39"/>
      <c r="F11" s="63">
        <v>25</v>
      </c>
      <c r="G11" s="40">
        <v>0.88</v>
      </c>
      <c r="H11" s="40">
        <v>0.93</v>
      </c>
      <c r="I11" s="41">
        <f t="shared" si="5"/>
        <v>22910.557184750731</v>
      </c>
      <c r="J11" s="41">
        <f t="shared" si="0"/>
        <v>10881.911736654976</v>
      </c>
      <c r="K11" s="38">
        <v>3</v>
      </c>
      <c r="L11" s="41">
        <f>IF(K11=K10,0,SUMIF(K11:$K$60,K11,I11:$I$60))</f>
        <v>22910.557184750731</v>
      </c>
      <c r="M11" s="41">
        <f>IF(K11=K10,0,SUMIF(K11:$K$60,K11,J11:$J$60))</f>
        <v>10881.911736654976</v>
      </c>
      <c r="N11" s="40">
        <v>1</v>
      </c>
      <c r="O11" s="41">
        <f t="shared" si="6"/>
        <v>22910.557184750731</v>
      </c>
      <c r="P11" s="41">
        <f t="shared" si="7"/>
        <v>10881.911736654976</v>
      </c>
      <c r="Q11" s="78">
        <v>3</v>
      </c>
      <c r="R11" s="80">
        <v>380</v>
      </c>
      <c r="S11" s="79">
        <f t="shared" si="8"/>
        <v>34.808990415526708</v>
      </c>
      <c r="T11" s="43">
        <v>1.06</v>
      </c>
      <c r="U11" s="43">
        <v>0.72</v>
      </c>
      <c r="V11" s="42">
        <v>10</v>
      </c>
      <c r="W11" s="110">
        <f t="shared" si="9"/>
        <v>45.609264171287613</v>
      </c>
      <c r="X11" s="45">
        <v>10</v>
      </c>
      <c r="Y11" s="45">
        <v>3</v>
      </c>
      <c r="Z11" s="46">
        <f t="shared" si="10"/>
        <v>1.2374304956218822</v>
      </c>
      <c r="AA11" s="47">
        <v>1</v>
      </c>
      <c r="AB11" s="47">
        <v>1</v>
      </c>
      <c r="AC11" s="102">
        <v>16</v>
      </c>
      <c r="AD11" s="46">
        <f t="shared" si="11"/>
        <v>16</v>
      </c>
      <c r="AE11" s="46">
        <f t="shared" si="12"/>
        <v>0.23201821792910293</v>
      </c>
      <c r="AF11" s="48">
        <f t="shared" si="1"/>
        <v>70.424321034709934</v>
      </c>
      <c r="AG11" s="47"/>
      <c r="AH11" s="102"/>
      <c r="AI11" s="47">
        <v>1</v>
      </c>
      <c r="AJ11" s="102">
        <v>16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37.4</v>
      </c>
      <c r="AM11" s="44" t="str">
        <f>IF(AA11=2,IF(AC11&gt;=25,LOOKUP(AC11,'Tabela eletroduto'!$A$32:$A$43,'Tabela eletroduto'!$D$32:$D$43)),"-")</f>
        <v>-</v>
      </c>
      <c r="AN11" s="44">
        <f t="shared" si="13"/>
        <v>187</v>
      </c>
      <c r="AO11" s="35" t="s">
        <v>148</v>
      </c>
      <c r="AP11" s="35"/>
      <c r="AQ11" s="35"/>
      <c r="AR11" s="49">
        <f t="shared" si="14"/>
        <v>3</v>
      </c>
      <c r="AS11" s="47">
        <v>60</v>
      </c>
      <c r="AT11" s="49" t="str">
        <f t="shared" si="15"/>
        <v>SIM</v>
      </c>
      <c r="AU11" s="50">
        <f t="shared" si="2"/>
        <v>7636.8523949169103</v>
      </c>
      <c r="AV11" s="50">
        <f t="shared" si="3"/>
        <v>7636.8523949169103</v>
      </c>
      <c r="AW11" s="50">
        <f t="shared" si="4"/>
        <v>7636.8523949169103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91</v>
      </c>
      <c r="C12" s="37" t="s">
        <v>224</v>
      </c>
      <c r="D12" s="38">
        <v>1</v>
      </c>
      <c r="E12" s="39"/>
      <c r="F12" s="63">
        <v>25</v>
      </c>
      <c r="G12" s="40">
        <v>0.91</v>
      </c>
      <c r="H12" s="40">
        <v>0.93</v>
      </c>
      <c r="I12" s="41">
        <f t="shared" si="5"/>
        <v>22155.264090747958</v>
      </c>
      <c r="J12" s="41">
        <f t="shared" si="0"/>
        <v>9185.7552470878563</v>
      </c>
      <c r="K12" s="38">
        <v>4</v>
      </c>
      <c r="L12" s="41">
        <f>IF(K12=K11,0,SUMIF(K12:$K$60,K12,I12:$I$60))</f>
        <v>22155.264090747958</v>
      </c>
      <c r="M12" s="41">
        <f>IF(K12=K11,0,SUMIF(K12:$K$60,K12,J12:$J$60))</f>
        <v>9185.7552470878563</v>
      </c>
      <c r="N12" s="40">
        <v>1</v>
      </c>
      <c r="O12" s="41">
        <f t="shared" si="6"/>
        <v>22155.264090747958</v>
      </c>
      <c r="P12" s="41">
        <f t="shared" si="7"/>
        <v>9185.7552470878563</v>
      </c>
      <c r="Q12" s="78">
        <v>3</v>
      </c>
      <c r="R12" s="80">
        <v>380</v>
      </c>
      <c r="S12" s="79">
        <f t="shared" si="8"/>
        <v>33.661441280948907</v>
      </c>
      <c r="T12" s="43">
        <v>1.06</v>
      </c>
      <c r="U12" s="43">
        <v>0.72</v>
      </c>
      <c r="V12" s="42">
        <v>10</v>
      </c>
      <c r="W12" s="110">
        <f t="shared" si="9"/>
        <v>44.105662055750663</v>
      </c>
      <c r="X12" s="45">
        <v>20</v>
      </c>
      <c r="Y12" s="45">
        <v>3</v>
      </c>
      <c r="Z12" s="46">
        <f t="shared" si="10"/>
        <v>2.3932721673566077</v>
      </c>
      <c r="AA12" s="47">
        <v>1</v>
      </c>
      <c r="AB12" s="47">
        <v>1</v>
      </c>
      <c r="AC12" s="102">
        <v>16</v>
      </c>
      <c r="AD12" s="46">
        <f t="shared" si="11"/>
        <v>16</v>
      </c>
      <c r="AE12" s="46">
        <f t="shared" si="12"/>
        <v>0.44873853137936393</v>
      </c>
      <c r="AF12" s="48">
        <f t="shared" si="1"/>
        <v>70.641041348160186</v>
      </c>
      <c r="AG12" s="47"/>
      <c r="AH12" s="102"/>
      <c r="AI12" s="47">
        <v>1</v>
      </c>
      <c r="AJ12" s="102">
        <v>16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37.4</v>
      </c>
      <c r="AM12" s="44" t="str">
        <f>IF(AA12=2,IF(AC12&gt;=25,LOOKUP(AC12,'Tabela eletroduto'!$A$32:$A$43,'Tabela eletroduto'!$D$32:$D$43)),"-")</f>
        <v>-</v>
      </c>
      <c r="AN12" s="44">
        <f t="shared" si="13"/>
        <v>187</v>
      </c>
      <c r="AO12" s="35" t="s">
        <v>148</v>
      </c>
      <c r="AP12" s="35"/>
      <c r="AQ12" s="35"/>
      <c r="AR12" s="49">
        <f t="shared" si="14"/>
        <v>3</v>
      </c>
      <c r="AS12" s="47">
        <v>60</v>
      </c>
      <c r="AT12" s="49" t="str">
        <f t="shared" si="15"/>
        <v>SIM</v>
      </c>
      <c r="AU12" s="50">
        <f t="shared" si="2"/>
        <v>7385.0880302493197</v>
      </c>
      <c r="AV12" s="50">
        <f t="shared" si="3"/>
        <v>7385.0880302493197</v>
      </c>
      <c r="AW12" s="50">
        <f t="shared" si="4"/>
        <v>7385.0880302493197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91</v>
      </c>
      <c r="C13" s="37" t="s">
        <v>225</v>
      </c>
      <c r="D13" s="38">
        <v>1</v>
      </c>
      <c r="E13" s="39"/>
      <c r="F13" s="63">
        <v>25</v>
      </c>
      <c r="G13" s="40">
        <v>0.9</v>
      </c>
      <c r="H13" s="40">
        <v>0.92</v>
      </c>
      <c r="I13" s="41">
        <f t="shared" ref="I13:I14" si="16">IF(D13=0,0,IF(F13=0,D13*E13/G13,D13*F13*750/H13/(G13)))</f>
        <v>22644.927536231884</v>
      </c>
      <c r="J13" s="41">
        <f t="shared" ref="J13:J14" si="17">I13*SIN(ACOS(G13))</f>
        <v>9870.6950714236245</v>
      </c>
      <c r="K13" s="38">
        <v>5</v>
      </c>
      <c r="L13" s="41">
        <f>IF(K13=K12,0,SUMIF(K13:$K$60,K13,I13:$I$60))</f>
        <v>22644.927536231884</v>
      </c>
      <c r="M13" s="41">
        <f>IF(K13=K12,0,SUMIF(K13:$K$60,K13,J13:$J$60))</f>
        <v>9870.6950714236245</v>
      </c>
      <c r="N13" s="40">
        <v>1</v>
      </c>
      <c r="O13" s="41">
        <f t="shared" ref="O13:O14" si="18">L13*N13</f>
        <v>22644.927536231884</v>
      </c>
      <c r="P13" s="41">
        <f t="shared" ref="P13:P14" si="19">M13*N13</f>
        <v>9870.6950714236245</v>
      </c>
      <c r="Q13" s="78">
        <v>3</v>
      </c>
      <c r="R13" s="80">
        <v>380</v>
      </c>
      <c r="S13" s="79">
        <f t="shared" ref="S13:S14" si="20">IF(V13=0,"-",IF(Q13=0,0,IF(Q13&lt;3,O13/R13,O13/(R13*SQRT(3)))))</f>
        <v>34.405407917955394</v>
      </c>
      <c r="T13" s="43">
        <v>1.06</v>
      </c>
      <c r="U13" s="43">
        <v>0.72</v>
      </c>
      <c r="V13" s="42">
        <v>10</v>
      </c>
      <c r="W13" s="110">
        <f t="shared" ref="W13:W14" si="21">IF(V13=0,"-",IF(V13&lt;15,S13/(T13*U13),(S13/(T13*U13)/0.86)))</f>
        <v>45.080461108432118</v>
      </c>
      <c r="X13" s="45">
        <v>30</v>
      </c>
      <c r="Y13" s="45">
        <v>3</v>
      </c>
      <c r="Z13" s="46">
        <f t="shared" ref="Z13:Z14" si="22">IF(Y13=0,"-",IF(Q13&lt;3,(200*(1/56)*X13*W13)/(Y13*R13),(100*SQRT(3)*(1/56)*X13*W13)/(Y13*R13)))</f>
        <v>3.6692504261483649</v>
      </c>
      <c r="AA13" s="47">
        <v>1</v>
      </c>
      <c r="AB13" s="47">
        <v>1</v>
      </c>
      <c r="AC13" s="102">
        <v>16</v>
      </c>
      <c r="AD13" s="46">
        <f t="shared" ref="AD13:AD14" si="23">IF(AB13=0,"-",AB13*AC13)</f>
        <v>16</v>
      </c>
      <c r="AE13" s="46">
        <f t="shared" ref="AE13:AE14" si="24">IF(AB13=0,"-",IF(AC13=0,0,IF(Q13&lt;3,(200*(1/56)*W13*X13)/(AD13*R13),(100*SQRT(3)*(1/56)*W13*X13)/(AD13*R13))))</f>
        <v>0.68798445490281834</v>
      </c>
      <c r="AF13" s="48">
        <f t="shared" ref="AF13:AF14" si="25">IF(AB13=0,"-",IF(AC13=0,0,AE13+$AE$61))</f>
        <v>70.880287271683642</v>
      </c>
      <c r="AG13" s="47"/>
      <c r="AH13" s="102"/>
      <c r="AI13" s="47">
        <v>1</v>
      </c>
      <c r="AJ13" s="102">
        <v>16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37.4</v>
      </c>
      <c r="AM13" s="44" t="str">
        <f>IF(AA13=2,IF(AC13&gt;=25,LOOKUP(AC13,'Tabela eletroduto'!$A$32:$A$43,'Tabela eletroduto'!$D$32:$D$43)),"-")</f>
        <v>-</v>
      </c>
      <c r="AN13" s="44">
        <f t="shared" ref="AN13:AN14" si="26">IF(AK13=0,"-",IF(AA13=1,((Q13*AB13+2)*AL13),((Q13*AB13+1)*AM13)))</f>
        <v>187</v>
      </c>
      <c r="AO13" s="35" t="s">
        <v>148</v>
      </c>
      <c r="AP13" s="35"/>
      <c r="AQ13" s="35"/>
      <c r="AR13" s="49">
        <f t="shared" ref="AR13:AR14" si="27">IF(Q13=0,"-",Q13)</f>
        <v>3</v>
      </c>
      <c r="AS13" s="47">
        <v>60</v>
      </c>
      <c r="AT13" s="49" t="str">
        <f t="shared" ref="AT13:AT14" si="28">IF(AS13=0,"-",IF(AS13&gt;W13,"SIM","NÃO"))</f>
        <v>SIM</v>
      </c>
      <c r="AU13" s="50">
        <f t="shared" ref="AU13:AU14" si="29">O13/3</f>
        <v>7548.3091787439616</v>
      </c>
      <c r="AV13" s="50">
        <f t="shared" ref="AV13:AV14" si="30">O13/3</f>
        <v>7548.3091787439616</v>
      </c>
      <c r="AW13" s="50">
        <f t="shared" ref="AW13:AW14" si="31">O13/3</f>
        <v>7548.3091787439616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206</v>
      </c>
      <c r="C14" s="37" t="s">
        <v>207</v>
      </c>
      <c r="D14" s="38">
        <v>1</v>
      </c>
      <c r="E14" s="39"/>
      <c r="F14" s="63">
        <v>25</v>
      </c>
      <c r="G14" s="40">
        <v>0.92</v>
      </c>
      <c r="H14" s="40">
        <v>0.92</v>
      </c>
      <c r="I14" s="41">
        <f t="shared" si="16"/>
        <v>22152.646502835538</v>
      </c>
      <c r="J14" s="41">
        <f t="shared" si="17"/>
        <v>8682.028861471561</v>
      </c>
      <c r="K14" s="38">
        <v>6</v>
      </c>
      <c r="L14" s="41">
        <f>IF(K14=K13,0,SUMIF(K14:$K$60,K14,I14:$I$60))</f>
        <v>22152.646502835538</v>
      </c>
      <c r="M14" s="41">
        <f>IF(K14=K13,0,SUMIF(K14:$K$60,K14,J14:$J$60))</f>
        <v>8682.028861471561</v>
      </c>
      <c r="N14" s="40">
        <v>1</v>
      </c>
      <c r="O14" s="41">
        <f t="shared" si="18"/>
        <v>22152.646502835538</v>
      </c>
      <c r="P14" s="41">
        <f t="shared" si="19"/>
        <v>8682.028861471561</v>
      </c>
      <c r="Q14" s="78">
        <v>3</v>
      </c>
      <c r="R14" s="80">
        <v>380</v>
      </c>
      <c r="S14" s="79">
        <f t="shared" si="20"/>
        <v>33.657464267565054</v>
      </c>
      <c r="T14" s="43">
        <v>1.06</v>
      </c>
      <c r="U14" s="43">
        <v>0.72</v>
      </c>
      <c r="V14" s="42">
        <v>10</v>
      </c>
      <c r="W14" s="110">
        <f t="shared" si="21"/>
        <v>44.100451084335759</v>
      </c>
      <c r="X14" s="45">
        <v>20</v>
      </c>
      <c r="Y14" s="45">
        <v>3</v>
      </c>
      <c r="Z14" s="46">
        <f t="shared" si="22"/>
        <v>2.3929894083576291</v>
      </c>
      <c r="AA14" s="47">
        <v>1</v>
      </c>
      <c r="AB14" s="47">
        <v>1</v>
      </c>
      <c r="AC14" s="102"/>
      <c r="AD14" s="46">
        <f t="shared" si="23"/>
        <v>0</v>
      </c>
      <c r="AE14" s="46">
        <f t="shared" si="24"/>
        <v>0</v>
      </c>
      <c r="AF14" s="48">
        <f t="shared" si="25"/>
        <v>0</v>
      </c>
      <c r="AG14" s="47"/>
      <c r="AH14" s="102"/>
      <c r="AI14" s="47">
        <v>1</v>
      </c>
      <c r="AJ14" s="102"/>
      <c r="AK14" s="47">
        <v>1</v>
      </c>
      <c r="AL14" s="44" t="e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#N/A</v>
      </c>
      <c r="AM14" s="44" t="str">
        <f>IF(AA14=2,IF(AC14&gt;=25,LOOKUP(AC14,'Tabela eletroduto'!$A$32:$A$43,'Tabela eletroduto'!$D$32:$D$43)),"-")</f>
        <v>-</v>
      </c>
      <c r="AN14" s="44" t="e">
        <f t="shared" si="26"/>
        <v>#N/A</v>
      </c>
      <c r="AO14" s="35" t="s">
        <v>148</v>
      </c>
      <c r="AP14" s="35"/>
      <c r="AQ14" s="35"/>
      <c r="AR14" s="49">
        <f t="shared" si="27"/>
        <v>3</v>
      </c>
      <c r="AS14" s="47">
        <v>60</v>
      </c>
      <c r="AT14" s="49" t="str">
        <f t="shared" si="28"/>
        <v>SIM</v>
      </c>
      <c r="AU14" s="50">
        <f t="shared" si="29"/>
        <v>7384.215500945179</v>
      </c>
      <c r="AV14" s="50">
        <f t="shared" si="30"/>
        <v>7384.215500945179</v>
      </c>
      <c r="AW14" s="50">
        <f t="shared" si="31"/>
        <v>7384.215500945179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/>
      <c r="C15" s="37"/>
      <c r="D15" s="38"/>
      <c r="E15" s="39"/>
      <c r="F15" s="63"/>
      <c r="G15" s="40"/>
      <c r="H15" s="40"/>
      <c r="I15" s="41"/>
      <c r="J15" s="41"/>
      <c r="K15" s="38"/>
      <c r="L15" s="41"/>
      <c r="M15" s="41"/>
      <c r="N15" s="40"/>
      <c r="O15" s="41"/>
      <c r="P15" s="41"/>
      <c r="Q15" s="78"/>
      <c r="R15" s="80"/>
      <c r="S15" s="79"/>
      <c r="T15" s="43"/>
      <c r="U15" s="43"/>
      <c r="V15" s="42"/>
      <c r="W15" s="110"/>
      <c r="X15" s="45"/>
      <c r="Y15" s="45"/>
      <c r="Z15" s="46"/>
      <c r="AA15" s="47"/>
      <c r="AB15" s="47"/>
      <c r="AC15" s="102"/>
      <c r="AD15" s="46"/>
      <c r="AE15" s="46"/>
      <c r="AF15" s="48"/>
      <c r="AG15" s="47"/>
      <c r="AH15" s="102"/>
      <c r="AI15" s="47"/>
      <c r="AJ15" s="102"/>
      <c r="AK15" s="47"/>
      <c r="AL15" s="44"/>
      <c r="AM15" s="44"/>
      <c r="AN15" s="44"/>
      <c r="AO15" s="35"/>
      <c r="AP15" s="35"/>
      <c r="AQ15" s="35"/>
      <c r="AR15" s="49"/>
      <c r="AS15" s="47"/>
      <c r="AT15" s="49"/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/>
      <c r="C16" s="37"/>
      <c r="D16" s="38"/>
      <c r="E16" s="39"/>
      <c r="F16" s="63"/>
      <c r="G16" s="40"/>
      <c r="H16" s="40"/>
      <c r="I16" s="41"/>
      <c r="J16" s="41"/>
      <c r="K16" s="38"/>
      <c r="L16" s="41"/>
      <c r="M16" s="41"/>
      <c r="N16" s="40"/>
      <c r="O16" s="41"/>
      <c r="P16" s="41"/>
      <c r="Q16" s="78"/>
      <c r="R16" s="80"/>
      <c r="S16" s="79"/>
      <c r="T16" s="43"/>
      <c r="U16" s="43"/>
      <c r="V16" s="42"/>
      <c r="W16" s="110"/>
      <c r="X16" s="45"/>
      <c r="Y16" s="45"/>
      <c r="Z16" s="46"/>
      <c r="AA16" s="47"/>
      <c r="AB16" s="47"/>
      <c r="AC16" s="102"/>
      <c r="AD16" s="46"/>
      <c r="AE16" s="46"/>
      <c r="AF16" s="48"/>
      <c r="AG16" s="47"/>
      <c r="AH16" s="102"/>
      <c r="AI16" s="47"/>
      <c r="AJ16" s="102"/>
      <c r="AK16" s="47"/>
      <c r="AL16" s="44"/>
      <c r="AM16" s="44"/>
      <c r="AN16" s="44"/>
      <c r="AO16" s="35"/>
      <c r="AP16" s="35"/>
      <c r="AQ16" s="35"/>
      <c r="AR16" s="49"/>
      <c r="AS16" s="47"/>
      <c r="AT16" s="49"/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/>
      <c r="J17" s="41"/>
      <c r="K17" s="38"/>
      <c r="L17" s="41"/>
      <c r="M17" s="41"/>
      <c r="N17" s="40"/>
      <c r="O17" s="41"/>
      <c r="P17" s="41"/>
      <c r="Q17" s="78"/>
      <c r="R17" s="80"/>
      <c r="S17" s="79"/>
      <c r="T17" s="43"/>
      <c r="U17" s="43"/>
      <c r="V17" s="42"/>
      <c r="W17" s="110"/>
      <c r="X17" s="45"/>
      <c r="Y17" s="45"/>
      <c r="Z17" s="46"/>
      <c r="AA17" s="47"/>
      <c r="AB17" s="47"/>
      <c r="AC17" s="102"/>
      <c r="AD17" s="46"/>
      <c r="AE17" s="46"/>
      <c r="AF17" s="48"/>
      <c r="AG17" s="47"/>
      <c r="AH17" s="102"/>
      <c r="AI17" s="47"/>
      <c r="AJ17" s="102"/>
      <c r="AK17" s="47"/>
      <c r="AL17" s="44"/>
      <c r="AM17" s="44"/>
      <c r="AN17" s="44"/>
      <c r="AO17" s="35"/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/>
      <c r="J18" s="41"/>
      <c r="K18" s="38"/>
      <c r="L18" s="41"/>
      <c r="M18" s="41"/>
      <c r="N18" s="40"/>
      <c r="O18" s="41"/>
      <c r="P18" s="41"/>
      <c r="Q18" s="78"/>
      <c r="R18" s="80"/>
      <c r="S18" s="79"/>
      <c r="T18" s="43"/>
      <c r="U18" s="43"/>
      <c r="V18" s="42"/>
      <c r="W18" s="110"/>
      <c r="X18" s="45"/>
      <c r="Y18" s="45"/>
      <c r="Z18" s="46"/>
      <c r="AA18" s="47"/>
      <c r="AB18" s="47"/>
      <c r="AC18" s="102"/>
      <c r="AD18" s="46"/>
      <c r="AE18" s="46"/>
      <c r="AF18" s="48"/>
      <c r="AG18" s="47"/>
      <c r="AH18" s="102"/>
      <c r="AI18" s="47"/>
      <c r="AJ18" s="102"/>
      <c r="AK18" s="47"/>
      <c r="AL18" s="44"/>
      <c r="AM18" s="44"/>
      <c r="AN18" s="44"/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/>
      <c r="J19" s="41"/>
      <c r="K19" s="38"/>
      <c r="L19" s="41"/>
      <c r="M19" s="41"/>
      <c r="N19" s="40"/>
      <c r="O19" s="41"/>
      <c r="P19" s="41"/>
      <c r="Q19" s="78"/>
      <c r="R19" s="80"/>
      <c r="S19" s="79"/>
      <c r="T19" s="43"/>
      <c r="U19" s="43"/>
      <c r="V19" s="42"/>
      <c r="W19" s="110"/>
      <c r="X19" s="45"/>
      <c r="Y19" s="45"/>
      <c r="Z19" s="46"/>
      <c r="AA19" s="47"/>
      <c r="AB19" s="47"/>
      <c r="AC19" s="102"/>
      <c r="AD19" s="46"/>
      <c r="AE19" s="46"/>
      <c r="AF19" s="48"/>
      <c r="AG19" s="47"/>
      <c r="AH19" s="102"/>
      <c r="AI19" s="47"/>
      <c r="AJ19" s="102"/>
      <c r="AK19" s="47"/>
      <c r="AL19" s="44"/>
      <c r="AM19" s="44"/>
      <c r="AN19" s="44"/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/>
      <c r="J20" s="41"/>
      <c r="K20" s="38"/>
      <c r="L20" s="41"/>
      <c r="M20" s="41"/>
      <c r="N20" s="40"/>
      <c r="O20" s="41"/>
      <c r="P20" s="41"/>
      <c r="Q20" s="78"/>
      <c r="R20" s="80"/>
      <c r="S20" s="79"/>
      <c r="T20" s="43"/>
      <c r="U20" s="43"/>
      <c r="V20" s="42"/>
      <c r="W20" s="110"/>
      <c r="X20" s="45"/>
      <c r="Y20" s="45"/>
      <c r="Z20" s="46"/>
      <c r="AA20" s="47"/>
      <c r="AB20" s="47"/>
      <c r="AC20" s="102"/>
      <c r="AD20" s="46"/>
      <c r="AE20" s="46"/>
      <c r="AF20" s="48"/>
      <c r="AG20" s="47"/>
      <c r="AH20" s="102"/>
      <c r="AI20" s="47"/>
      <c r="AJ20" s="102"/>
      <c r="AK20" s="47"/>
      <c r="AL20" s="44"/>
      <c r="AM20" s="44"/>
      <c r="AN20" s="44"/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5"/>
        <v>0</v>
      </c>
      <c r="J21" s="41">
        <f t="shared" si="0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6"/>
        <v>0</v>
      </c>
      <c r="P21" s="41">
        <f t="shared" si="7"/>
        <v>0</v>
      </c>
      <c r="Q21" s="78"/>
      <c r="R21" s="80"/>
      <c r="S21" s="79" t="str">
        <f t="shared" si="8"/>
        <v>-</v>
      </c>
      <c r="T21" s="43"/>
      <c r="U21" s="43"/>
      <c r="V21" s="42"/>
      <c r="W21" s="110" t="str">
        <f t="shared" si="9"/>
        <v>-</v>
      </c>
      <c r="X21" s="45"/>
      <c r="Y21" s="45"/>
      <c r="Z21" s="46" t="str">
        <f t="shared" si="10"/>
        <v>-</v>
      </c>
      <c r="AA21" s="47"/>
      <c r="AB21" s="47"/>
      <c r="AC21" s="102"/>
      <c r="AD21" s="46" t="str">
        <f t="shared" si="11"/>
        <v>-</v>
      </c>
      <c r="AE21" s="46" t="str">
        <f t="shared" si="12"/>
        <v>-</v>
      </c>
      <c r="AF21" s="48" t="str">
        <f t="shared" si="1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3"/>
        <v>-</v>
      </c>
      <c r="AO21" s="35"/>
      <c r="AP21" s="35"/>
      <c r="AQ21" s="35"/>
      <c r="AR21" s="49" t="str">
        <f t="shared" si="14"/>
        <v>-</v>
      </c>
      <c r="AS21" s="47"/>
      <c r="AT21" s="49" t="str">
        <f t="shared" si="15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5"/>
        <v>0</v>
      </c>
      <c r="J22" s="41">
        <f t="shared" si="0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6"/>
        <v>0</v>
      </c>
      <c r="P22" s="41">
        <f t="shared" si="7"/>
        <v>0</v>
      </c>
      <c r="Q22" s="78"/>
      <c r="R22" s="80"/>
      <c r="S22" s="79" t="str">
        <f t="shared" si="8"/>
        <v>-</v>
      </c>
      <c r="T22" s="43"/>
      <c r="U22" s="43"/>
      <c r="V22" s="42"/>
      <c r="W22" s="110" t="str">
        <f t="shared" si="9"/>
        <v>-</v>
      </c>
      <c r="X22" s="45"/>
      <c r="Y22" s="45"/>
      <c r="Z22" s="46" t="str">
        <f t="shared" si="10"/>
        <v>-</v>
      </c>
      <c r="AA22" s="47"/>
      <c r="AB22" s="47"/>
      <c r="AC22" s="102"/>
      <c r="AD22" s="46" t="str">
        <f t="shared" si="11"/>
        <v>-</v>
      </c>
      <c r="AE22" s="46" t="str">
        <f t="shared" si="12"/>
        <v>-</v>
      </c>
      <c r="AF22" s="48" t="str">
        <f t="shared" si="1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3"/>
        <v>-</v>
      </c>
      <c r="AO22" s="35"/>
      <c r="AP22" s="35"/>
      <c r="AQ22" s="35"/>
      <c r="AR22" s="49" t="str">
        <f t="shared" si="14"/>
        <v>-</v>
      </c>
      <c r="AS22" s="47"/>
      <c r="AT22" s="49" t="str">
        <f t="shared" si="15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5"/>
        <v>0</v>
      </c>
      <c r="J23" s="41">
        <f t="shared" si="0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6"/>
        <v>0</v>
      </c>
      <c r="P23" s="41">
        <f t="shared" si="7"/>
        <v>0</v>
      </c>
      <c r="Q23" s="78"/>
      <c r="R23" s="80"/>
      <c r="S23" s="79" t="str">
        <f t="shared" si="8"/>
        <v>-</v>
      </c>
      <c r="T23" s="43"/>
      <c r="U23" s="43"/>
      <c r="V23" s="42"/>
      <c r="W23" s="110" t="str">
        <f t="shared" si="9"/>
        <v>-</v>
      </c>
      <c r="X23" s="45"/>
      <c r="Y23" s="45"/>
      <c r="Z23" s="46" t="str">
        <f t="shared" si="10"/>
        <v>-</v>
      </c>
      <c r="AA23" s="47"/>
      <c r="AB23" s="47"/>
      <c r="AC23" s="102"/>
      <c r="AD23" s="46" t="str">
        <f t="shared" si="11"/>
        <v>-</v>
      </c>
      <c r="AE23" s="46" t="str">
        <f t="shared" si="12"/>
        <v>-</v>
      </c>
      <c r="AF23" s="48" t="str">
        <f t="shared" si="1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3"/>
        <v>-</v>
      </c>
      <c r="AO23" s="35"/>
      <c r="AP23" s="35"/>
      <c r="AQ23" s="35"/>
      <c r="AR23" s="49" t="str">
        <f t="shared" si="14"/>
        <v>-</v>
      </c>
      <c r="AS23" s="47"/>
      <c r="AT23" s="49" t="str">
        <f t="shared" si="15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5"/>
        <v>0</v>
      </c>
      <c r="J24" s="41">
        <f t="shared" si="0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6"/>
        <v>0</v>
      </c>
      <c r="P24" s="41">
        <f t="shared" si="7"/>
        <v>0</v>
      </c>
      <c r="Q24" s="78"/>
      <c r="R24" s="80"/>
      <c r="S24" s="79" t="str">
        <f t="shared" si="8"/>
        <v>-</v>
      </c>
      <c r="T24" s="43"/>
      <c r="U24" s="43"/>
      <c r="V24" s="42"/>
      <c r="W24" s="110" t="str">
        <f t="shared" si="9"/>
        <v>-</v>
      </c>
      <c r="X24" s="45"/>
      <c r="Y24" s="45"/>
      <c r="Z24" s="46" t="str">
        <f t="shared" si="10"/>
        <v>-</v>
      </c>
      <c r="AA24" s="47"/>
      <c r="AB24" s="47"/>
      <c r="AC24" s="102"/>
      <c r="AD24" s="46" t="str">
        <f t="shared" si="11"/>
        <v>-</v>
      </c>
      <c r="AE24" s="46" t="str">
        <f t="shared" si="12"/>
        <v>-</v>
      </c>
      <c r="AF24" s="48" t="str">
        <f t="shared" si="1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3"/>
        <v>-</v>
      </c>
      <c r="AO24" s="35"/>
      <c r="AP24" s="35"/>
      <c r="AQ24" s="35"/>
      <c r="AR24" s="49" t="str">
        <f t="shared" si="14"/>
        <v>-</v>
      </c>
      <c r="AS24" s="47"/>
      <c r="AT24" s="49" t="str">
        <f t="shared" si="15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5"/>
        <v>0</v>
      </c>
      <c r="J25" s="41">
        <f t="shared" si="0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6"/>
        <v>0</v>
      </c>
      <c r="P25" s="41">
        <f t="shared" si="7"/>
        <v>0</v>
      </c>
      <c r="Q25" s="78"/>
      <c r="R25" s="80"/>
      <c r="S25" s="79" t="str">
        <f t="shared" si="8"/>
        <v>-</v>
      </c>
      <c r="T25" s="43"/>
      <c r="U25" s="43"/>
      <c r="V25" s="42"/>
      <c r="W25" s="110" t="str">
        <f t="shared" si="9"/>
        <v>-</v>
      </c>
      <c r="X25" s="45"/>
      <c r="Y25" s="45"/>
      <c r="Z25" s="46" t="str">
        <f t="shared" si="10"/>
        <v>-</v>
      </c>
      <c r="AA25" s="47"/>
      <c r="AB25" s="47"/>
      <c r="AC25" s="102"/>
      <c r="AD25" s="46" t="str">
        <f t="shared" si="11"/>
        <v>-</v>
      </c>
      <c r="AE25" s="46" t="str">
        <f t="shared" si="12"/>
        <v>-</v>
      </c>
      <c r="AF25" s="48" t="str">
        <f t="shared" si="1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3"/>
        <v>-</v>
      </c>
      <c r="AO25" s="35"/>
      <c r="AP25" s="35"/>
      <c r="AQ25" s="35"/>
      <c r="AR25" s="49" t="str">
        <f t="shared" si="14"/>
        <v>-</v>
      </c>
      <c r="AS25" s="47"/>
      <c r="AT25" s="49" t="str">
        <f t="shared" si="15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5"/>
        <v>0</v>
      </c>
      <c r="J26" s="41">
        <f t="shared" si="0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6"/>
        <v>0</v>
      </c>
      <c r="P26" s="41">
        <f t="shared" si="7"/>
        <v>0</v>
      </c>
      <c r="Q26" s="78"/>
      <c r="R26" s="80"/>
      <c r="S26" s="79" t="str">
        <f t="shared" si="8"/>
        <v>-</v>
      </c>
      <c r="T26" s="43"/>
      <c r="U26" s="43"/>
      <c r="V26" s="42"/>
      <c r="W26" s="110" t="str">
        <f t="shared" si="9"/>
        <v>-</v>
      </c>
      <c r="X26" s="45"/>
      <c r="Y26" s="45"/>
      <c r="Z26" s="46" t="str">
        <f t="shared" si="10"/>
        <v>-</v>
      </c>
      <c r="AA26" s="47"/>
      <c r="AB26" s="47"/>
      <c r="AC26" s="102"/>
      <c r="AD26" s="46" t="str">
        <f t="shared" si="11"/>
        <v>-</v>
      </c>
      <c r="AE26" s="46" t="str">
        <f t="shared" si="12"/>
        <v>-</v>
      </c>
      <c r="AF26" s="48" t="str">
        <f t="shared" si="1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3"/>
        <v>-</v>
      </c>
      <c r="AO26" s="35"/>
      <c r="AP26" s="35"/>
      <c r="AQ26" s="35"/>
      <c r="AR26" s="49" t="str">
        <f t="shared" si="14"/>
        <v>-</v>
      </c>
      <c r="AS26" s="47"/>
      <c r="AT26" s="49" t="str">
        <f t="shared" si="15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5"/>
        <v>0</v>
      </c>
      <c r="J27" s="41">
        <f t="shared" si="0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6"/>
        <v>0</v>
      </c>
      <c r="P27" s="41">
        <f t="shared" si="7"/>
        <v>0</v>
      </c>
      <c r="Q27" s="78"/>
      <c r="R27" s="80"/>
      <c r="S27" s="79" t="str">
        <f t="shared" si="8"/>
        <v>-</v>
      </c>
      <c r="T27" s="43"/>
      <c r="U27" s="43"/>
      <c r="V27" s="42"/>
      <c r="W27" s="110" t="str">
        <f t="shared" si="9"/>
        <v>-</v>
      </c>
      <c r="X27" s="45"/>
      <c r="Y27" s="45"/>
      <c r="Z27" s="46" t="str">
        <f t="shared" si="10"/>
        <v>-</v>
      </c>
      <c r="AA27" s="47"/>
      <c r="AB27" s="47"/>
      <c r="AC27" s="102"/>
      <c r="AD27" s="46" t="str">
        <f t="shared" si="11"/>
        <v>-</v>
      </c>
      <c r="AE27" s="46" t="str">
        <f t="shared" si="12"/>
        <v>-</v>
      </c>
      <c r="AF27" s="48" t="str">
        <f t="shared" si="1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3"/>
        <v>-</v>
      </c>
      <c r="AO27" s="35"/>
      <c r="AP27" s="35"/>
      <c r="AQ27" s="35"/>
      <c r="AR27" s="49" t="str">
        <f t="shared" si="14"/>
        <v>-</v>
      </c>
      <c r="AS27" s="47"/>
      <c r="AT27" s="49" t="str">
        <f t="shared" si="15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5"/>
        <v>0</v>
      </c>
      <c r="J28" s="41">
        <f t="shared" si="0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6"/>
        <v>0</v>
      </c>
      <c r="P28" s="41">
        <f t="shared" si="7"/>
        <v>0</v>
      </c>
      <c r="Q28" s="78"/>
      <c r="R28" s="80"/>
      <c r="S28" s="79" t="str">
        <f t="shared" si="8"/>
        <v>-</v>
      </c>
      <c r="T28" s="43"/>
      <c r="U28" s="43"/>
      <c r="V28" s="42"/>
      <c r="W28" s="110" t="str">
        <f t="shared" si="9"/>
        <v>-</v>
      </c>
      <c r="X28" s="45"/>
      <c r="Y28" s="45"/>
      <c r="Z28" s="46" t="str">
        <f t="shared" si="10"/>
        <v>-</v>
      </c>
      <c r="AA28" s="47"/>
      <c r="AB28" s="47"/>
      <c r="AC28" s="102"/>
      <c r="AD28" s="46" t="str">
        <f t="shared" si="11"/>
        <v>-</v>
      </c>
      <c r="AE28" s="46" t="str">
        <f t="shared" si="12"/>
        <v>-</v>
      </c>
      <c r="AF28" s="48" t="str">
        <f t="shared" si="1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3"/>
        <v>-</v>
      </c>
      <c r="AO28" s="35"/>
      <c r="AP28" s="35"/>
      <c r="AQ28" s="35"/>
      <c r="AR28" s="49" t="str">
        <f t="shared" si="14"/>
        <v>-</v>
      </c>
      <c r="AS28" s="47"/>
      <c r="AT28" s="49" t="str">
        <f t="shared" si="15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5"/>
        <v>0</v>
      </c>
      <c r="J29" s="41">
        <f t="shared" si="0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6"/>
        <v>0</v>
      </c>
      <c r="P29" s="41">
        <f t="shared" si="7"/>
        <v>0</v>
      </c>
      <c r="Q29" s="78"/>
      <c r="R29" s="80"/>
      <c r="S29" s="79" t="str">
        <f t="shared" si="8"/>
        <v>-</v>
      </c>
      <c r="T29" s="43"/>
      <c r="U29" s="43"/>
      <c r="V29" s="42"/>
      <c r="W29" s="110" t="str">
        <f t="shared" si="9"/>
        <v>-</v>
      </c>
      <c r="X29" s="45"/>
      <c r="Y29" s="45"/>
      <c r="Z29" s="46" t="str">
        <f t="shared" si="10"/>
        <v>-</v>
      </c>
      <c r="AA29" s="47"/>
      <c r="AB29" s="47"/>
      <c r="AC29" s="102"/>
      <c r="AD29" s="46" t="str">
        <f t="shared" si="11"/>
        <v>-</v>
      </c>
      <c r="AE29" s="46" t="str">
        <f t="shared" si="12"/>
        <v>-</v>
      </c>
      <c r="AF29" s="48" t="str">
        <f t="shared" si="1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3"/>
        <v>-</v>
      </c>
      <c r="AO29" s="35"/>
      <c r="AP29" s="35"/>
      <c r="AQ29" s="35"/>
      <c r="AR29" s="49" t="str">
        <f t="shared" si="14"/>
        <v>-</v>
      </c>
      <c r="AS29" s="47"/>
      <c r="AT29" s="49" t="str">
        <f t="shared" si="15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5"/>
        <v>0</v>
      </c>
      <c r="J30" s="41">
        <f t="shared" si="0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6"/>
        <v>0</v>
      </c>
      <c r="P30" s="41">
        <f t="shared" si="7"/>
        <v>0</v>
      </c>
      <c r="Q30" s="78"/>
      <c r="R30" s="80"/>
      <c r="S30" s="79" t="str">
        <f t="shared" si="8"/>
        <v>-</v>
      </c>
      <c r="T30" s="43"/>
      <c r="U30" s="43"/>
      <c r="V30" s="42"/>
      <c r="W30" s="110" t="str">
        <f t="shared" si="9"/>
        <v>-</v>
      </c>
      <c r="X30" s="45"/>
      <c r="Y30" s="45"/>
      <c r="Z30" s="46" t="str">
        <f t="shared" si="10"/>
        <v>-</v>
      </c>
      <c r="AA30" s="47"/>
      <c r="AB30" s="47"/>
      <c r="AC30" s="102"/>
      <c r="AD30" s="46" t="str">
        <f t="shared" si="11"/>
        <v>-</v>
      </c>
      <c r="AE30" s="46" t="str">
        <f t="shared" si="12"/>
        <v>-</v>
      </c>
      <c r="AF30" s="48" t="str">
        <f t="shared" si="1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3"/>
        <v>-</v>
      </c>
      <c r="AO30" s="35"/>
      <c r="AP30" s="35"/>
      <c r="AQ30" s="35"/>
      <c r="AR30" s="49" t="str">
        <f t="shared" si="14"/>
        <v>-</v>
      </c>
      <c r="AS30" s="47"/>
      <c r="AT30" s="49" t="str">
        <f t="shared" si="15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41">
        <f t="shared" si="5"/>
        <v>0</v>
      </c>
      <c r="J31" s="178">
        <f t="shared" si="0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6"/>
        <v>0</v>
      </c>
      <c r="P31" s="41">
        <f t="shared" si="7"/>
        <v>0</v>
      </c>
      <c r="Q31" s="78"/>
      <c r="R31" s="80"/>
      <c r="S31" s="79" t="str">
        <f t="shared" si="8"/>
        <v>-</v>
      </c>
      <c r="T31" s="43"/>
      <c r="U31" s="43"/>
      <c r="V31" s="42"/>
      <c r="W31" s="110" t="str">
        <f t="shared" si="9"/>
        <v>-</v>
      </c>
      <c r="X31" s="45"/>
      <c r="Y31" s="45"/>
      <c r="Z31" s="46" t="str">
        <f t="shared" si="10"/>
        <v>-</v>
      </c>
      <c r="AA31" s="47"/>
      <c r="AB31" s="47"/>
      <c r="AC31" s="102"/>
      <c r="AD31" s="46" t="str">
        <f t="shared" si="11"/>
        <v>-</v>
      </c>
      <c r="AE31" s="46" t="str">
        <f t="shared" si="12"/>
        <v>-</v>
      </c>
      <c r="AF31" s="48" t="str">
        <f t="shared" si="1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3"/>
        <v>-</v>
      </c>
      <c r="AO31" s="35"/>
      <c r="AP31" s="35"/>
      <c r="AQ31" s="35"/>
      <c r="AR31" s="49" t="str">
        <f t="shared" si="14"/>
        <v>-</v>
      </c>
      <c r="AS31" s="47"/>
      <c r="AT31" s="49" t="str">
        <f t="shared" si="15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5"/>
        <v>0</v>
      </c>
      <c r="J32" s="41">
        <f t="shared" si="0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6"/>
        <v>0</v>
      </c>
      <c r="P32" s="41">
        <f t="shared" si="7"/>
        <v>0</v>
      </c>
      <c r="Q32" s="78"/>
      <c r="R32" s="80"/>
      <c r="S32" s="79" t="str">
        <f t="shared" si="8"/>
        <v>-</v>
      </c>
      <c r="T32" s="43"/>
      <c r="U32" s="43"/>
      <c r="V32" s="42"/>
      <c r="W32" s="110" t="str">
        <f t="shared" si="9"/>
        <v>-</v>
      </c>
      <c r="X32" s="45"/>
      <c r="Y32" s="45"/>
      <c r="Z32" s="46" t="str">
        <f t="shared" si="10"/>
        <v>-</v>
      </c>
      <c r="AA32" s="47"/>
      <c r="AB32" s="47"/>
      <c r="AC32" s="102"/>
      <c r="AD32" s="46" t="str">
        <f t="shared" si="11"/>
        <v>-</v>
      </c>
      <c r="AE32" s="46" t="str">
        <f t="shared" si="12"/>
        <v>-</v>
      </c>
      <c r="AF32" s="48" t="str">
        <f t="shared" si="1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3"/>
        <v>-</v>
      </c>
      <c r="AO32" s="35"/>
      <c r="AP32" s="35"/>
      <c r="AQ32" s="35"/>
      <c r="AR32" s="49" t="str">
        <f t="shared" si="14"/>
        <v>-</v>
      </c>
      <c r="AS32" s="47"/>
      <c r="AT32" s="49" t="str">
        <f t="shared" si="15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5"/>
        <v>0</v>
      </c>
      <c r="J33" s="41">
        <f t="shared" si="0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6"/>
        <v>0</v>
      </c>
      <c r="P33" s="41">
        <f t="shared" si="7"/>
        <v>0</v>
      </c>
      <c r="Q33" s="78"/>
      <c r="R33" s="80"/>
      <c r="S33" s="79" t="str">
        <f t="shared" si="8"/>
        <v>-</v>
      </c>
      <c r="T33" s="43"/>
      <c r="U33" s="43"/>
      <c r="V33" s="42"/>
      <c r="W33" s="110" t="str">
        <f t="shared" si="9"/>
        <v>-</v>
      </c>
      <c r="X33" s="45"/>
      <c r="Y33" s="45"/>
      <c r="Z33" s="46" t="str">
        <f t="shared" si="10"/>
        <v>-</v>
      </c>
      <c r="AA33" s="47"/>
      <c r="AB33" s="47"/>
      <c r="AC33" s="102"/>
      <c r="AD33" s="46" t="str">
        <f t="shared" si="11"/>
        <v>-</v>
      </c>
      <c r="AE33" s="46" t="str">
        <f t="shared" si="12"/>
        <v>-</v>
      </c>
      <c r="AF33" s="48" t="str">
        <f t="shared" si="1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3"/>
        <v>-</v>
      </c>
      <c r="AO33" s="35"/>
      <c r="AP33" s="35"/>
      <c r="AQ33" s="35"/>
      <c r="AR33" s="49" t="str">
        <f t="shared" si="14"/>
        <v>-</v>
      </c>
      <c r="AS33" s="47"/>
      <c r="AT33" s="49" t="str">
        <f t="shared" si="15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5"/>
        <v>0</v>
      </c>
      <c r="J34" s="41">
        <f t="shared" si="0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5"/>
        <v>0</v>
      </c>
      <c r="J35" s="41">
        <f t="shared" si="0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6"/>
        <v>0</v>
      </c>
      <c r="P35" s="41">
        <f t="shared" si="7"/>
        <v>0</v>
      </c>
      <c r="Q35" s="78"/>
      <c r="R35" s="80"/>
      <c r="S35" s="79" t="str">
        <f t="shared" si="8"/>
        <v>-</v>
      </c>
      <c r="T35" s="43"/>
      <c r="U35" s="43"/>
      <c r="V35" s="42"/>
      <c r="W35" s="110" t="str">
        <f t="shared" si="9"/>
        <v>-</v>
      </c>
      <c r="X35" s="45"/>
      <c r="Y35" s="45"/>
      <c r="Z35" s="46" t="str">
        <f t="shared" si="10"/>
        <v>-</v>
      </c>
      <c r="AA35" s="47"/>
      <c r="AB35" s="47"/>
      <c r="AC35" s="102"/>
      <c r="AD35" s="46" t="str">
        <f t="shared" si="11"/>
        <v>-</v>
      </c>
      <c r="AE35" s="46" t="str">
        <f t="shared" si="12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3"/>
        <v>-</v>
      </c>
      <c r="AO35" s="35"/>
      <c r="AP35" s="35"/>
      <c r="AQ35" s="35"/>
      <c r="AR35" s="49" t="str">
        <f t="shared" si="14"/>
        <v>-</v>
      </c>
      <c r="AS35" s="47"/>
      <c r="AT35" s="49" t="str">
        <f t="shared" si="15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5"/>
        <v>0</v>
      </c>
      <c r="J36" s="41">
        <f t="shared" si="0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6"/>
        <v>0</v>
      </c>
      <c r="P36" s="41">
        <f t="shared" si="7"/>
        <v>0</v>
      </c>
      <c r="Q36" s="78"/>
      <c r="R36" s="80"/>
      <c r="S36" s="79" t="str">
        <f t="shared" si="8"/>
        <v>-</v>
      </c>
      <c r="T36" s="43"/>
      <c r="U36" s="43"/>
      <c r="V36" s="42"/>
      <c r="W36" s="110" t="str">
        <f t="shared" si="9"/>
        <v>-</v>
      </c>
      <c r="X36" s="45"/>
      <c r="Y36" s="45"/>
      <c r="Z36" s="46" t="str">
        <f t="shared" si="10"/>
        <v>-</v>
      </c>
      <c r="AA36" s="47"/>
      <c r="AB36" s="47"/>
      <c r="AC36" s="102"/>
      <c r="AD36" s="46" t="str">
        <f t="shared" si="11"/>
        <v>-</v>
      </c>
      <c r="AE36" s="46" t="str">
        <f t="shared" si="12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3"/>
        <v>-</v>
      </c>
      <c r="AO36" s="35"/>
      <c r="AP36" s="35"/>
      <c r="AQ36" s="35"/>
      <c r="AR36" s="49" t="str">
        <f t="shared" si="14"/>
        <v>-</v>
      </c>
      <c r="AS36" s="47"/>
      <c r="AT36" s="49" t="str">
        <f t="shared" si="15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>
        <f t="shared" si="5"/>
        <v>0</v>
      </c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5"/>
        <v>0</v>
      </c>
      <c r="J38" s="41">
        <f t="shared" si="0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6"/>
        <v>0</v>
      </c>
      <c r="P38" s="41">
        <f t="shared" si="7"/>
        <v>0</v>
      </c>
      <c r="Q38" s="78"/>
      <c r="R38" s="80"/>
      <c r="S38" s="79" t="str">
        <f t="shared" si="8"/>
        <v>-</v>
      </c>
      <c r="T38" s="43"/>
      <c r="U38" s="43"/>
      <c r="V38" s="42"/>
      <c r="W38" s="110" t="str">
        <f t="shared" si="9"/>
        <v>-</v>
      </c>
      <c r="X38" s="45"/>
      <c r="Y38" s="45"/>
      <c r="Z38" s="46" t="str">
        <f t="shared" si="10"/>
        <v>-</v>
      </c>
      <c r="AA38" s="47"/>
      <c r="AB38" s="47"/>
      <c r="AC38" s="102"/>
      <c r="AD38" s="46" t="str">
        <f t="shared" si="11"/>
        <v>-</v>
      </c>
      <c r="AE38" s="46" t="str">
        <f t="shared" si="12"/>
        <v>-</v>
      </c>
      <c r="AF38" s="48" t="str">
        <f t="shared" ref="AF38:AF60" si="32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3"/>
        <v>-</v>
      </c>
      <c r="AO38" s="35"/>
      <c r="AP38" s="35"/>
      <c r="AQ38" s="35"/>
      <c r="AR38" s="49" t="str">
        <f t="shared" si="14"/>
        <v>-</v>
      </c>
      <c r="AS38" s="47"/>
      <c r="AT38" s="49" t="str">
        <f t="shared" si="15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5"/>
        <v>0</v>
      </c>
      <c r="J39" s="41">
        <f t="shared" si="0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6"/>
        <v>0</v>
      </c>
      <c r="P39" s="41">
        <f t="shared" si="7"/>
        <v>0</v>
      </c>
      <c r="Q39" s="78"/>
      <c r="R39" s="80"/>
      <c r="S39" s="79" t="str">
        <f t="shared" si="8"/>
        <v>-</v>
      </c>
      <c r="T39" s="43"/>
      <c r="U39" s="43"/>
      <c r="V39" s="42"/>
      <c r="W39" s="110" t="str">
        <f t="shared" si="9"/>
        <v>-</v>
      </c>
      <c r="X39" s="45"/>
      <c r="Y39" s="45"/>
      <c r="Z39" s="46" t="str">
        <f t="shared" si="10"/>
        <v>-</v>
      </c>
      <c r="AA39" s="47"/>
      <c r="AB39" s="47"/>
      <c r="AC39" s="102"/>
      <c r="AD39" s="46" t="str">
        <f t="shared" si="11"/>
        <v>-</v>
      </c>
      <c r="AE39" s="46" t="str">
        <f t="shared" si="12"/>
        <v>-</v>
      </c>
      <c r="AF39" s="48" t="str">
        <f t="shared" si="3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3"/>
        <v>-</v>
      </c>
      <c r="AO39" s="35"/>
      <c r="AP39" s="35"/>
      <c r="AQ39" s="35"/>
      <c r="AR39" s="49" t="str">
        <f t="shared" si="14"/>
        <v>-</v>
      </c>
      <c r="AS39" s="47"/>
      <c r="AT39" s="49" t="str">
        <f t="shared" si="15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5"/>
        <v>0</v>
      </c>
      <c r="J40" s="41">
        <f t="shared" si="0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6"/>
        <v>0</v>
      </c>
      <c r="P40" s="41">
        <f t="shared" si="7"/>
        <v>0</v>
      </c>
      <c r="Q40" s="78"/>
      <c r="R40" s="80"/>
      <c r="S40" s="79" t="str">
        <f t="shared" si="8"/>
        <v>-</v>
      </c>
      <c r="T40" s="43"/>
      <c r="U40" s="43"/>
      <c r="V40" s="42"/>
      <c r="W40" s="110" t="str">
        <f t="shared" si="9"/>
        <v>-</v>
      </c>
      <c r="X40" s="45"/>
      <c r="Y40" s="45"/>
      <c r="Z40" s="46" t="str">
        <f t="shared" si="10"/>
        <v>-</v>
      </c>
      <c r="AA40" s="47"/>
      <c r="AB40" s="47"/>
      <c r="AC40" s="102"/>
      <c r="AD40" s="46" t="str">
        <f t="shared" si="11"/>
        <v>-</v>
      </c>
      <c r="AE40" s="46" t="str">
        <f t="shared" si="12"/>
        <v>-</v>
      </c>
      <c r="AF40" s="48" t="str">
        <f t="shared" si="3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3"/>
        <v>-</v>
      </c>
      <c r="AO40" s="35"/>
      <c r="AP40" s="35"/>
      <c r="AQ40" s="35"/>
      <c r="AR40" s="49" t="str">
        <f t="shared" si="14"/>
        <v>-</v>
      </c>
      <c r="AS40" s="47"/>
      <c r="AT40" s="49" t="str">
        <f t="shared" si="15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5"/>
        <v>0</v>
      </c>
      <c r="J41" s="41">
        <f t="shared" si="0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6"/>
        <v>0</v>
      </c>
      <c r="P41" s="41">
        <f t="shared" si="7"/>
        <v>0</v>
      </c>
      <c r="Q41" s="78"/>
      <c r="R41" s="80"/>
      <c r="S41" s="79" t="str">
        <f t="shared" si="8"/>
        <v>-</v>
      </c>
      <c r="T41" s="43"/>
      <c r="U41" s="43"/>
      <c r="V41" s="42"/>
      <c r="W41" s="110" t="str">
        <f t="shared" si="9"/>
        <v>-</v>
      </c>
      <c r="X41" s="45"/>
      <c r="Y41" s="45"/>
      <c r="Z41" s="46" t="str">
        <f t="shared" si="10"/>
        <v>-</v>
      </c>
      <c r="AA41" s="47"/>
      <c r="AB41" s="47"/>
      <c r="AC41" s="102"/>
      <c r="AD41" s="46" t="str">
        <f t="shared" si="11"/>
        <v>-</v>
      </c>
      <c r="AE41" s="46" t="str">
        <f t="shared" si="12"/>
        <v>-</v>
      </c>
      <c r="AF41" s="48" t="str">
        <f t="shared" si="3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3"/>
        <v>-</v>
      </c>
      <c r="AO41" s="35"/>
      <c r="AP41" s="35"/>
      <c r="AQ41" s="35"/>
      <c r="AR41" s="49" t="str">
        <f t="shared" si="14"/>
        <v>-</v>
      </c>
      <c r="AS41" s="47"/>
      <c r="AT41" s="49" t="str">
        <f t="shared" si="15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5"/>
        <v>0</v>
      </c>
      <c r="J42" s="41">
        <f t="shared" si="0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6"/>
        <v>0</v>
      </c>
      <c r="P42" s="41">
        <f t="shared" si="7"/>
        <v>0</v>
      </c>
      <c r="Q42" s="78"/>
      <c r="R42" s="80"/>
      <c r="S42" s="79" t="str">
        <f t="shared" si="8"/>
        <v>-</v>
      </c>
      <c r="T42" s="43"/>
      <c r="U42" s="43"/>
      <c r="V42" s="42"/>
      <c r="W42" s="110" t="str">
        <f t="shared" si="9"/>
        <v>-</v>
      </c>
      <c r="X42" s="45"/>
      <c r="Y42" s="45"/>
      <c r="Z42" s="46" t="str">
        <f t="shared" si="10"/>
        <v>-</v>
      </c>
      <c r="AA42" s="47"/>
      <c r="AB42" s="47"/>
      <c r="AC42" s="102"/>
      <c r="AD42" s="46" t="str">
        <f t="shared" si="11"/>
        <v>-</v>
      </c>
      <c r="AE42" s="46" t="str">
        <f t="shared" si="12"/>
        <v>-</v>
      </c>
      <c r="AF42" s="48" t="str">
        <f t="shared" si="3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3"/>
        <v>-</v>
      </c>
      <c r="AO42" s="35"/>
      <c r="AP42" s="35"/>
      <c r="AQ42" s="35"/>
      <c r="AR42" s="49" t="str">
        <f t="shared" si="14"/>
        <v>-</v>
      </c>
      <c r="AS42" s="47"/>
      <c r="AT42" s="49" t="str">
        <f t="shared" si="15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5"/>
        <v>0</v>
      </c>
      <c r="J43" s="41">
        <f t="shared" si="0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6"/>
        <v>0</v>
      </c>
      <c r="P43" s="41">
        <f t="shared" si="7"/>
        <v>0</v>
      </c>
      <c r="Q43" s="78"/>
      <c r="R43" s="80"/>
      <c r="S43" s="79" t="str">
        <f t="shared" si="8"/>
        <v>-</v>
      </c>
      <c r="T43" s="43"/>
      <c r="U43" s="43"/>
      <c r="V43" s="42"/>
      <c r="W43" s="110" t="str">
        <f t="shared" si="9"/>
        <v>-</v>
      </c>
      <c r="X43" s="45"/>
      <c r="Y43" s="45"/>
      <c r="Z43" s="46" t="str">
        <f t="shared" si="10"/>
        <v>-</v>
      </c>
      <c r="AA43" s="47"/>
      <c r="AB43" s="47"/>
      <c r="AC43" s="102"/>
      <c r="AD43" s="46" t="str">
        <f t="shared" si="11"/>
        <v>-</v>
      </c>
      <c r="AE43" s="46" t="str">
        <f t="shared" si="12"/>
        <v>-</v>
      </c>
      <c r="AF43" s="48" t="str">
        <f t="shared" si="3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3"/>
        <v>-</v>
      </c>
      <c r="AO43" s="35"/>
      <c r="AP43" s="35"/>
      <c r="AQ43" s="35"/>
      <c r="AR43" s="49" t="str">
        <f t="shared" si="14"/>
        <v>-</v>
      </c>
      <c r="AS43" s="47"/>
      <c r="AT43" s="49" t="str">
        <f t="shared" si="15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5"/>
        <v>0</v>
      </c>
      <c r="J44" s="41">
        <f t="shared" si="0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6"/>
        <v>0</v>
      </c>
      <c r="P44" s="41">
        <f t="shared" si="7"/>
        <v>0</v>
      </c>
      <c r="Q44" s="78"/>
      <c r="R44" s="80"/>
      <c r="S44" s="79" t="str">
        <f t="shared" si="8"/>
        <v>-</v>
      </c>
      <c r="T44" s="43"/>
      <c r="U44" s="43"/>
      <c r="V44" s="42"/>
      <c r="W44" s="110" t="str">
        <f t="shared" si="9"/>
        <v>-</v>
      </c>
      <c r="X44" s="45"/>
      <c r="Y44" s="45"/>
      <c r="Z44" s="46" t="str">
        <f t="shared" si="10"/>
        <v>-</v>
      </c>
      <c r="AA44" s="47"/>
      <c r="AB44" s="47"/>
      <c r="AC44" s="102"/>
      <c r="AD44" s="46" t="str">
        <f t="shared" si="11"/>
        <v>-</v>
      </c>
      <c r="AE44" s="46" t="str">
        <f t="shared" si="12"/>
        <v>-</v>
      </c>
      <c r="AF44" s="48" t="str">
        <f t="shared" si="3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3"/>
        <v>-</v>
      </c>
      <c r="AO44" s="35"/>
      <c r="AP44" s="35"/>
      <c r="AQ44" s="35"/>
      <c r="AR44" s="49" t="str">
        <f t="shared" si="14"/>
        <v>-</v>
      </c>
      <c r="AS44" s="47"/>
      <c r="AT44" s="49" t="str">
        <f t="shared" si="15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 t="shared" si="5"/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6"/>
        <v>0</v>
      </c>
      <c r="P45" s="41">
        <f t="shared" si="7"/>
        <v>0</v>
      </c>
      <c r="Q45" s="78"/>
      <c r="R45" s="80"/>
      <c r="S45" s="79" t="str">
        <f t="shared" si="8"/>
        <v>-</v>
      </c>
      <c r="T45" s="43"/>
      <c r="U45" s="43"/>
      <c r="V45" s="42"/>
      <c r="W45" s="110" t="str">
        <f t="shared" si="9"/>
        <v>-</v>
      </c>
      <c r="X45" s="45"/>
      <c r="Y45" s="45"/>
      <c r="Z45" s="46" t="str">
        <f t="shared" si="10"/>
        <v>-</v>
      </c>
      <c r="AA45" s="47"/>
      <c r="AB45" s="47"/>
      <c r="AC45" s="102"/>
      <c r="AD45" s="46" t="str">
        <f t="shared" si="11"/>
        <v>-</v>
      </c>
      <c r="AE45" s="46" t="str">
        <f t="shared" si="12"/>
        <v>-</v>
      </c>
      <c r="AF45" s="48" t="str">
        <f t="shared" si="3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3"/>
        <v>-</v>
      </c>
      <c r="AO45" s="35"/>
      <c r="AP45" s="35"/>
      <c r="AQ45" s="35"/>
      <c r="AR45" s="49" t="str">
        <f t="shared" si="14"/>
        <v>-</v>
      </c>
      <c r="AS45" s="47"/>
      <c r="AT45" s="49" t="str">
        <f t="shared" si="15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 t="shared" si="5"/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6"/>
        <v>0</v>
      </c>
      <c r="P46" s="41">
        <f t="shared" si="7"/>
        <v>0</v>
      </c>
      <c r="Q46" s="78"/>
      <c r="R46" s="80"/>
      <c r="S46" s="79" t="str">
        <f t="shared" si="8"/>
        <v>-</v>
      </c>
      <c r="T46" s="43"/>
      <c r="U46" s="43"/>
      <c r="V46" s="42"/>
      <c r="W46" s="110" t="str">
        <f t="shared" si="9"/>
        <v>-</v>
      </c>
      <c r="X46" s="45"/>
      <c r="Y46" s="45"/>
      <c r="Z46" s="46" t="str">
        <f t="shared" si="10"/>
        <v>-</v>
      </c>
      <c r="AA46" s="47"/>
      <c r="AB46" s="47"/>
      <c r="AC46" s="102"/>
      <c r="AD46" s="46" t="str">
        <f t="shared" si="11"/>
        <v>-</v>
      </c>
      <c r="AE46" s="46" t="str">
        <f t="shared" si="12"/>
        <v>-</v>
      </c>
      <c r="AF46" s="48" t="str">
        <f t="shared" si="3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3"/>
        <v>-</v>
      </c>
      <c r="AO46" s="35"/>
      <c r="AP46" s="35"/>
      <c r="AQ46" s="35"/>
      <c r="AR46" s="49" t="str">
        <f t="shared" si="14"/>
        <v>-</v>
      </c>
      <c r="AS46" s="47"/>
      <c r="AT46" s="49" t="str">
        <f t="shared" si="15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5"/>
        <v>0</v>
      </c>
      <c r="J47" s="41">
        <f t="shared" si="0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6"/>
        <v>0</v>
      </c>
      <c r="P47" s="41">
        <f t="shared" si="7"/>
        <v>0</v>
      </c>
      <c r="Q47" s="78"/>
      <c r="R47" s="80"/>
      <c r="S47" s="79" t="str">
        <f t="shared" si="8"/>
        <v>-</v>
      </c>
      <c r="T47" s="43"/>
      <c r="U47" s="43"/>
      <c r="V47" s="42"/>
      <c r="W47" s="110" t="str">
        <f t="shared" si="9"/>
        <v>-</v>
      </c>
      <c r="X47" s="45"/>
      <c r="Y47" s="45"/>
      <c r="Z47" s="46" t="str">
        <f t="shared" si="10"/>
        <v>-</v>
      </c>
      <c r="AA47" s="47"/>
      <c r="AB47" s="47"/>
      <c r="AC47" s="102"/>
      <c r="AD47" s="46" t="str">
        <f t="shared" si="11"/>
        <v>-</v>
      </c>
      <c r="AE47" s="46" t="str">
        <f t="shared" si="12"/>
        <v>-</v>
      </c>
      <c r="AF47" s="48" t="str">
        <f t="shared" si="3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3"/>
        <v>-</v>
      </c>
      <c r="AO47" s="35"/>
      <c r="AP47" s="35"/>
      <c r="AQ47" s="35"/>
      <c r="AR47" s="49" t="str">
        <f t="shared" si="14"/>
        <v>-</v>
      </c>
      <c r="AS47" s="47"/>
      <c r="AT47" s="49" t="str">
        <f t="shared" si="15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5"/>
        <v>0</v>
      </c>
      <c r="J48" s="41">
        <f t="shared" si="0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6"/>
        <v>0</v>
      </c>
      <c r="P48" s="41">
        <f t="shared" si="7"/>
        <v>0</v>
      </c>
      <c r="Q48" s="78"/>
      <c r="R48" s="80"/>
      <c r="S48" s="79" t="str">
        <f t="shared" si="8"/>
        <v>-</v>
      </c>
      <c r="T48" s="43"/>
      <c r="U48" s="43"/>
      <c r="V48" s="42"/>
      <c r="W48" s="110" t="str">
        <f t="shared" si="9"/>
        <v>-</v>
      </c>
      <c r="X48" s="45"/>
      <c r="Y48" s="45"/>
      <c r="Z48" s="46" t="str">
        <f t="shared" si="10"/>
        <v>-</v>
      </c>
      <c r="AA48" s="47"/>
      <c r="AB48" s="47"/>
      <c r="AC48" s="102"/>
      <c r="AD48" s="46" t="str">
        <f t="shared" si="11"/>
        <v>-</v>
      </c>
      <c r="AE48" s="46" t="str">
        <f t="shared" si="12"/>
        <v>-</v>
      </c>
      <c r="AF48" s="48" t="str">
        <f t="shared" si="3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3"/>
        <v>-</v>
      </c>
      <c r="AO48" s="35"/>
      <c r="AP48" s="35"/>
      <c r="AQ48" s="35"/>
      <c r="AR48" s="49" t="str">
        <f t="shared" si="14"/>
        <v>-</v>
      </c>
      <c r="AS48" s="47"/>
      <c r="AT48" s="49" t="str">
        <f t="shared" si="15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5"/>
        <v>0</v>
      </c>
      <c r="J49" s="41">
        <f t="shared" si="0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6"/>
        <v>0</v>
      </c>
      <c r="P49" s="41">
        <f t="shared" si="7"/>
        <v>0</v>
      </c>
      <c r="Q49" s="78"/>
      <c r="R49" s="80"/>
      <c r="S49" s="79" t="str">
        <f t="shared" si="8"/>
        <v>-</v>
      </c>
      <c r="T49" s="43"/>
      <c r="U49" s="43"/>
      <c r="V49" s="42"/>
      <c r="W49" s="110" t="str">
        <f t="shared" si="9"/>
        <v>-</v>
      </c>
      <c r="X49" s="45"/>
      <c r="Y49" s="45"/>
      <c r="Z49" s="46" t="str">
        <f t="shared" si="10"/>
        <v>-</v>
      </c>
      <c r="AA49" s="47"/>
      <c r="AB49" s="47"/>
      <c r="AC49" s="102"/>
      <c r="AD49" s="46" t="str">
        <f t="shared" si="11"/>
        <v>-</v>
      </c>
      <c r="AE49" s="46" t="str">
        <f t="shared" si="12"/>
        <v>-</v>
      </c>
      <c r="AF49" s="48" t="str">
        <f t="shared" si="3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3"/>
        <v>-</v>
      </c>
      <c r="AO49" s="35"/>
      <c r="AP49" s="35"/>
      <c r="AQ49" s="35"/>
      <c r="AR49" s="49" t="str">
        <f t="shared" si="14"/>
        <v>-</v>
      </c>
      <c r="AS49" s="47"/>
      <c r="AT49" s="49" t="str">
        <f t="shared" si="15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5"/>
        <v>0</v>
      </c>
      <c r="J50" s="41">
        <f t="shared" si="0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6"/>
        <v>0</v>
      </c>
      <c r="P50" s="41">
        <f t="shared" si="7"/>
        <v>0</v>
      </c>
      <c r="Q50" s="78"/>
      <c r="R50" s="80"/>
      <c r="S50" s="79" t="str">
        <f t="shared" si="8"/>
        <v>-</v>
      </c>
      <c r="T50" s="43"/>
      <c r="U50" s="43"/>
      <c r="V50" s="42"/>
      <c r="W50" s="110" t="str">
        <f t="shared" si="9"/>
        <v>-</v>
      </c>
      <c r="X50" s="45"/>
      <c r="Y50" s="45"/>
      <c r="Z50" s="46" t="str">
        <f t="shared" si="10"/>
        <v>-</v>
      </c>
      <c r="AA50" s="47"/>
      <c r="AB50" s="47"/>
      <c r="AC50" s="102"/>
      <c r="AD50" s="46" t="str">
        <f t="shared" si="11"/>
        <v>-</v>
      </c>
      <c r="AE50" s="46" t="str">
        <f t="shared" si="12"/>
        <v>-</v>
      </c>
      <c r="AF50" s="48" t="str">
        <f t="shared" si="3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3"/>
        <v>-</v>
      </c>
      <c r="AO50" s="35"/>
      <c r="AP50" s="35"/>
      <c r="AQ50" s="35"/>
      <c r="AR50" s="49" t="str">
        <f t="shared" si="14"/>
        <v>-</v>
      </c>
      <c r="AS50" s="47"/>
      <c r="AT50" s="49" t="str">
        <f t="shared" si="15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5"/>
        <v>0</v>
      </c>
      <c r="J51" s="41">
        <f t="shared" si="0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6"/>
        <v>0</v>
      </c>
      <c r="P51" s="41">
        <f t="shared" si="7"/>
        <v>0</v>
      </c>
      <c r="Q51" s="78"/>
      <c r="R51" s="80"/>
      <c r="S51" s="79" t="str">
        <f t="shared" si="8"/>
        <v>-</v>
      </c>
      <c r="T51" s="43"/>
      <c r="U51" s="43"/>
      <c r="V51" s="42"/>
      <c r="W51" s="110" t="str">
        <f t="shared" si="9"/>
        <v>-</v>
      </c>
      <c r="X51" s="45"/>
      <c r="Y51" s="45"/>
      <c r="Z51" s="46" t="str">
        <f t="shared" si="10"/>
        <v>-</v>
      </c>
      <c r="AA51" s="47"/>
      <c r="AB51" s="47"/>
      <c r="AC51" s="102"/>
      <c r="AD51" s="46" t="str">
        <f t="shared" si="11"/>
        <v>-</v>
      </c>
      <c r="AE51" s="46" t="str">
        <f t="shared" si="12"/>
        <v>-</v>
      </c>
      <c r="AF51" s="48" t="str">
        <f t="shared" si="3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3"/>
        <v>-</v>
      </c>
      <c r="AO51" s="35"/>
      <c r="AP51" s="35"/>
      <c r="AQ51" s="35"/>
      <c r="AR51" s="49" t="str">
        <f t="shared" si="14"/>
        <v>-</v>
      </c>
      <c r="AS51" s="47"/>
      <c r="AT51" s="49" t="str">
        <f t="shared" si="15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5"/>
        <v>0</v>
      </c>
      <c r="J52" s="41">
        <f t="shared" si="0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6"/>
        <v>0</v>
      </c>
      <c r="P52" s="41">
        <f t="shared" si="7"/>
        <v>0</v>
      </c>
      <c r="Q52" s="78"/>
      <c r="R52" s="80"/>
      <c r="S52" s="79" t="str">
        <f t="shared" si="8"/>
        <v>-</v>
      </c>
      <c r="T52" s="43"/>
      <c r="U52" s="43"/>
      <c r="V52" s="42"/>
      <c r="W52" s="110" t="str">
        <f t="shared" si="9"/>
        <v>-</v>
      </c>
      <c r="X52" s="45"/>
      <c r="Y52" s="45"/>
      <c r="Z52" s="46" t="str">
        <f t="shared" si="10"/>
        <v>-</v>
      </c>
      <c r="AA52" s="47"/>
      <c r="AB52" s="47"/>
      <c r="AC52" s="102"/>
      <c r="AD52" s="46" t="str">
        <f t="shared" si="11"/>
        <v>-</v>
      </c>
      <c r="AE52" s="46" t="str">
        <f t="shared" si="12"/>
        <v>-</v>
      </c>
      <c r="AF52" s="48" t="str">
        <f t="shared" si="3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3"/>
        <v>-</v>
      </c>
      <c r="AO52" s="35"/>
      <c r="AP52" s="35"/>
      <c r="AQ52" s="35"/>
      <c r="AR52" s="49" t="str">
        <f t="shared" si="14"/>
        <v>-</v>
      </c>
      <c r="AS52" s="47"/>
      <c r="AT52" s="49" t="str">
        <f t="shared" si="15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5"/>
        <v>0</v>
      </c>
      <c r="J53" s="41">
        <f t="shared" si="0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6"/>
        <v>0</v>
      </c>
      <c r="P53" s="41">
        <f t="shared" si="7"/>
        <v>0</v>
      </c>
      <c r="Q53" s="78"/>
      <c r="R53" s="80"/>
      <c r="S53" s="79" t="str">
        <f t="shared" si="8"/>
        <v>-</v>
      </c>
      <c r="T53" s="43"/>
      <c r="U53" s="43"/>
      <c r="V53" s="42"/>
      <c r="W53" s="110" t="str">
        <f t="shared" si="9"/>
        <v>-</v>
      </c>
      <c r="X53" s="45"/>
      <c r="Y53" s="45"/>
      <c r="Z53" s="46" t="str">
        <f t="shared" si="10"/>
        <v>-</v>
      </c>
      <c r="AA53" s="47"/>
      <c r="AB53" s="47"/>
      <c r="AC53" s="102"/>
      <c r="AD53" s="46" t="str">
        <f t="shared" si="11"/>
        <v>-</v>
      </c>
      <c r="AE53" s="46" t="str">
        <f t="shared" si="12"/>
        <v>-</v>
      </c>
      <c r="AF53" s="48" t="str">
        <f t="shared" si="3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3"/>
        <v>-</v>
      </c>
      <c r="AO53" s="35"/>
      <c r="AP53" s="35"/>
      <c r="AQ53" s="35"/>
      <c r="AR53" s="49" t="str">
        <f t="shared" si="14"/>
        <v>-</v>
      </c>
      <c r="AS53" s="47"/>
      <c r="AT53" s="49" t="str">
        <f t="shared" si="15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5"/>
        <v>0</v>
      </c>
      <c r="J54" s="41">
        <f t="shared" si="0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6"/>
        <v>0</v>
      </c>
      <c r="P54" s="41">
        <f t="shared" si="7"/>
        <v>0</v>
      </c>
      <c r="Q54" s="78"/>
      <c r="R54" s="80"/>
      <c r="S54" s="79" t="str">
        <f t="shared" si="8"/>
        <v>-</v>
      </c>
      <c r="T54" s="43"/>
      <c r="U54" s="43"/>
      <c r="V54" s="42"/>
      <c r="W54" s="110" t="str">
        <f t="shared" si="9"/>
        <v>-</v>
      </c>
      <c r="X54" s="45"/>
      <c r="Y54" s="45"/>
      <c r="Z54" s="46" t="str">
        <f t="shared" si="10"/>
        <v>-</v>
      </c>
      <c r="AA54" s="47"/>
      <c r="AB54" s="47"/>
      <c r="AC54" s="102"/>
      <c r="AD54" s="46" t="str">
        <f t="shared" si="11"/>
        <v>-</v>
      </c>
      <c r="AE54" s="46" t="str">
        <f t="shared" si="12"/>
        <v>-</v>
      </c>
      <c r="AF54" s="48" t="str">
        <f t="shared" si="3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3"/>
        <v>-</v>
      </c>
      <c r="AO54" s="35"/>
      <c r="AP54" s="35"/>
      <c r="AQ54" s="35"/>
      <c r="AR54" s="49" t="str">
        <f t="shared" si="14"/>
        <v>-</v>
      </c>
      <c r="AS54" s="47"/>
      <c r="AT54" s="49" t="str">
        <f t="shared" si="15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5"/>
        <v>0</v>
      </c>
      <c r="J55" s="41">
        <f t="shared" si="0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6"/>
        <v>0</v>
      </c>
      <c r="P55" s="41">
        <f t="shared" si="7"/>
        <v>0</v>
      </c>
      <c r="Q55" s="78"/>
      <c r="R55" s="80"/>
      <c r="S55" s="79" t="str">
        <f t="shared" si="8"/>
        <v>-</v>
      </c>
      <c r="T55" s="43"/>
      <c r="U55" s="43"/>
      <c r="V55" s="42"/>
      <c r="W55" s="110" t="str">
        <f t="shared" si="9"/>
        <v>-</v>
      </c>
      <c r="X55" s="45"/>
      <c r="Y55" s="45"/>
      <c r="Z55" s="46" t="str">
        <f t="shared" si="10"/>
        <v>-</v>
      </c>
      <c r="AA55" s="47"/>
      <c r="AB55" s="47"/>
      <c r="AC55" s="102"/>
      <c r="AD55" s="46" t="str">
        <f t="shared" si="11"/>
        <v>-</v>
      </c>
      <c r="AE55" s="46" t="str">
        <f t="shared" si="12"/>
        <v>-</v>
      </c>
      <c r="AF55" s="48" t="str">
        <f t="shared" si="3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3"/>
        <v>-</v>
      </c>
      <c r="AO55" s="35"/>
      <c r="AP55" s="35"/>
      <c r="AQ55" s="35"/>
      <c r="AR55" s="49" t="str">
        <f t="shared" si="14"/>
        <v>-</v>
      </c>
      <c r="AS55" s="47"/>
      <c r="AT55" s="49" t="str">
        <f t="shared" si="15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5"/>
        <v>0</v>
      </c>
      <c r="J56" s="41">
        <f t="shared" si="0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6"/>
        <v>0</v>
      </c>
      <c r="P56" s="41">
        <f t="shared" si="7"/>
        <v>0</v>
      </c>
      <c r="Q56" s="78"/>
      <c r="R56" s="80"/>
      <c r="S56" s="79" t="str">
        <f t="shared" si="8"/>
        <v>-</v>
      </c>
      <c r="T56" s="43"/>
      <c r="U56" s="43"/>
      <c r="V56" s="42"/>
      <c r="W56" s="110" t="str">
        <f t="shared" si="9"/>
        <v>-</v>
      </c>
      <c r="X56" s="45"/>
      <c r="Y56" s="45"/>
      <c r="Z56" s="46" t="str">
        <f t="shared" si="10"/>
        <v>-</v>
      </c>
      <c r="AA56" s="47"/>
      <c r="AB56" s="47"/>
      <c r="AC56" s="102"/>
      <c r="AD56" s="46" t="str">
        <f t="shared" si="11"/>
        <v>-</v>
      </c>
      <c r="AE56" s="46" t="str">
        <f t="shared" si="12"/>
        <v>-</v>
      </c>
      <c r="AF56" s="48" t="str">
        <f t="shared" si="3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3"/>
        <v>-</v>
      </c>
      <c r="AO56" s="35"/>
      <c r="AP56" s="35"/>
      <c r="AQ56" s="35"/>
      <c r="AR56" s="49" t="str">
        <f t="shared" si="14"/>
        <v>-</v>
      </c>
      <c r="AS56" s="47"/>
      <c r="AT56" s="49" t="str">
        <f t="shared" si="15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5"/>
        <v>0</v>
      </c>
      <c r="J57" s="41">
        <f t="shared" si="0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6"/>
        <v>0</v>
      </c>
      <c r="P57" s="41">
        <f t="shared" si="7"/>
        <v>0</v>
      </c>
      <c r="Q57" s="78"/>
      <c r="R57" s="80"/>
      <c r="S57" s="79" t="str">
        <f t="shared" si="8"/>
        <v>-</v>
      </c>
      <c r="T57" s="43"/>
      <c r="U57" s="43"/>
      <c r="V57" s="42"/>
      <c r="W57" s="110" t="str">
        <f t="shared" si="9"/>
        <v>-</v>
      </c>
      <c r="X57" s="45"/>
      <c r="Y57" s="45"/>
      <c r="Z57" s="46" t="str">
        <f t="shared" si="10"/>
        <v>-</v>
      </c>
      <c r="AA57" s="47"/>
      <c r="AB57" s="47"/>
      <c r="AC57" s="102"/>
      <c r="AD57" s="46" t="str">
        <f t="shared" si="11"/>
        <v>-</v>
      </c>
      <c r="AE57" s="46" t="str">
        <f t="shared" si="12"/>
        <v>-</v>
      </c>
      <c r="AF57" s="48" t="str">
        <f t="shared" si="3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3"/>
        <v>-</v>
      </c>
      <c r="AO57" s="35"/>
      <c r="AP57" s="35"/>
      <c r="AQ57" s="35"/>
      <c r="AR57" s="49" t="str">
        <f t="shared" si="14"/>
        <v>-</v>
      </c>
      <c r="AS57" s="47"/>
      <c r="AT57" s="49" t="str">
        <f t="shared" si="15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5"/>
        <v>0</v>
      </c>
      <c r="J58" s="41">
        <f t="shared" si="0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6"/>
        <v>0</v>
      </c>
      <c r="P58" s="41">
        <f t="shared" si="7"/>
        <v>0</v>
      </c>
      <c r="Q58" s="78"/>
      <c r="R58" s="80"/>
      <c r="S58" s="79" t="str">
        <f t="shared" si="8"/>
        <v>-</v>
      </c>
      <c r="T58" s="43"/>
      <c r="U58" s="43"/>
      <c r="V58" s="42"/>
      <c r="W58" s="110" t="str">
        <f t="shared" si="9"/>
        <v>-</v>
      </c>
      <c r="X58" s="45"/>
      <c r="Y58" s="45"/>
      <c r="Z58" s="46" t="str">
        <f t="shared" si="10"/>
        <v>-</v>
      </c>
      <c r="AA58" s="47"/>
      <c r="AB58" s="47"/>
      <c r="AC58" s="102"/>
      <c r="AD58" s="46" t="str">
        <f t="shared" si="11"/>
        <v>-</v>
      </c>
      <c r="AE58" s="46" t="str">
        <f t="shared" si="12"/>
        <v>-</v>
      </c>
      <c r="AF58" s="48" t="str">
        <f t="shared" si="3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3"/>
        <v>-</v>
      </c>
      <c r="AO58" s="35"/>
      <c r="AP58" s="35"/>
      <c r="AQ58" s="35"/>
      <c r="AR58" s="49" t="str">
        <f t="shared" si="14"/>
        <v>-</v>
      </c>
      <c r="AS58" s="47"/>
      <c r="AT58" s="49" t="str">
        <f t="shared" si="15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5"/>
        <v>0</v>
      </c>
      <c r="J59" s="41">
        <f t="shared" si="0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6"/>
        <v>0</v>
      </c>
      <c r="P59" s="41">
        <f t="shared" si="7"/>
        <v>0</v>
      </c>
      <c r="Q59" s="78"/>
      <c r="R59" s="80"/>
      <c r="S59" s="79" t="str">
        <f t="shared" si="8"/>
        <v>-</v>
      </c>
      <c r="T59" s="43"/>
      <c r="U59" s="43"/>
      <c r="V59" s="42"/>
      <c r="W59" s="110" t="str">
        <f t="shared" si="9"/>
        <v>-</v>
      </c>
      <c r="X59" s="45"/>
      <c r="Y59" s="45"/>
      <c r="Z59" s="46" t="str">
        <f t="shared" si="10"/>
        <v>-</v>
      </c>
      <c r="AA59" s="47"/>
      <c r="AB59" s="47"/>
      <c r="AC59" s="102"/>
      <c r="AD59" s="46" t="str">
        <f t="shared" si="11"/>
        <v>-</v>
      </c>
      <c r="AE59" s="46" t="str">
        <f t="shared" si="12"/>
        <v>-</v>
      </c>
      <c r="AF59" s="48" t="str">
        <f t="shared" si="3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3"/>
        <v>-</v>
      </c>
      <c r="AO59" s="35"/>
      <c r="AP59" s="35"/>
      <c r="AQ59" s="35"/>
      <c r="AR59" s="49" t="str">
        <f t="shared" si="14"/>
        <v>-</v>
      </c>
      <c r="AS59" s="47"/>
      <c r="AT59" s="49" t="str">
        <f t="shared" si="15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5"/>
        <v>0</v>
      </c>
      <c r="J60" s="41">
        <f t="shared" si="0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6"/>
        <v>0</v>
      </c>
      <c r="P60" s="41">
        <f t="shared" si="7"/>
        <v>0</v>
      </c>
      <c r="Q60" s="78"/>
      <c r="R60" s="80"/>
      <c r="S60" s="79" t="str">
        <f t="shared" si="8"/>
        <v>-</v>
      </c>
      <c r="T60" s="43"/>
      <c r="U60" s="43"/>
      <c r="V60" s="42"/>
      <c r="W60" s="110" t="str">
        <f t="shared" si="9"/>
        <v>-</v>
      </c>
      <c r="X60" s="45"/>
      <c r="Y60" s="45"/>
      <c r="Z60" s="46" t="str">
        <f t="shared" si="10"/>
        <v>-</v>
      </c>
      <c r="AA60" s="47"/>
      <c r="AB60" s="47"/>
      <c r="AC60" s="102"/>
      <c r="AD60" s="46" t="str">
        <f t="shared" si="11"/>
        <v>-</v>
      </c>
      <c r="AE60" s="46" t="str">
        <f t="shared" si="12"/>
        <v>-</v>
      </c>
      <c r="AF60" s="48" t="str">
        <f t="shared" si="3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3"/>
        <v>-</v>
      </c>
      <c r="AO60" s="35"/>
      <c r="AP60" s="35"/>
      <c r="AQ60" s="35"/>
      <c r="AR60" s="49" t="str">
        <f t="shared" si="14"/>
        <v>-</v>
      </c>
      <c r="AS60" s="47"/>
      <c r="AT60" s="49" t="str">
        <f t="shared" si="15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6" t="s">
        <v>74</v>
      </c>
      <c r="B61" s="367"/>
      <c r="C61" s="367"/>
      <c r="D61" s="368"/>
      <c r="E61" s="51"/>
      <c r="F61" s="51">
        <f>SUM(F9:F58)</f>
        <v>200</v>
      </c>
      <c r="G61" s="52">
        <f>COS(ASIN(J61/I61))</f>
        <v>0.88230775089200941</v>
      </c>
      <c r="H61" s="228"/>
      <c r="I61" s="77">
        <f>SUM(I9:I60)</f>
        <v>182639.24885241865</v>
      </c>
      <c r="J61" s="77">
        <f>SUM(J9:J60)</f>
        <v>85963.355372995284</v>
      </c>
      <c r="K61" s="77">
        <v>1</v>
      </c>
      <c r="L61" s="77">
        <f>SUM(L9:L60)</f>
        <v>182639.24885241865</v>
      </c>
      <c r="M61" s="77">
        <f>SUM(M9:M60)</f>
        <v>85963.355372995284</v>
      </c>
      <c r="N61" s="56">
        <v>1</v>
      </c>
      <c r="O61" s="77">
        <f>L61*N61</f>
        <v>182639.24885241865</v>
      </c>
      <c r="P61" s="77">
        <f>M61*N61</f>
        <v>85963.355372995284</v>
      </c>
      <c r="Q61" s="74">
        <v>3</v>
      </c>
      <c r="R61" s="75">
        <v>220</v>
      </c>
      <c r="S61" s="76">
        <f>IF(Q61=0,0,IF(Q61&lt;3,O61/R61,O61/(R61*SQRT(3))))</f>
        <v>479.30372495243165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665.69961798948839</v>
      </c>
      <c r="X61" s="59">
        <v>30</v>
      </c>
      <c r="Y61" s="59">
        <v>3</v>
      </c>
      <c r="Z61" s="60">
        <f>IF(Q61&lt;3,(200*(1/56)*X61*W61)/(Y61*R61),(100*SQRT(3)*(1/56)*X61*W61)/(Y61*R61))</f>
        <v>93.589737089041094</v>
      </c>
      <c r="AA61" s="53">
        <v>1</v>
      </c>
      <c r="AB61" s="62">
        <v>1</v>
      </c>
      <c r="AC61" s="115">
        <v>4</v>
      </c>
      <c r="AD61" s="60">
        <f t="shared" si="11"/>
        <v>4</v>
      </c>
      <c r="AE61" s="60">
        <f t="shared" si="12"/>
        <v>70.192302816780824</v>
      </c>
      <c r="AF61" s="48">
        <f>IF(AB61=0,"-",IF(AC61=0,0,AE61))</f>
        <v>70.192302816780824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5"/>
        <v>NÃO</v>
      </c>
      <c r="AU61" s="55">
        <f>SUM(AU9:AU60)</f>
        <v>60879.749617472888</v>
      </c>
      <c r="AV61" s="55">
        <f>SUM(AV9:AV60)</f>
        <v>60879.749617472888</v>
      </c>
      <c r="AW61" s="55">
        <f>SUM(AW9:AW60)</f>
        <v>60879.749617472888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0.33333333333333337</v>
      </c>
      <c r="AV62" s="61">
        <f>AV61/L61</f>
        <v>0.33333333333333337</v>
      </c>
      <c r="AW62" s="61">
        <f>AW61/L61</f>
        <v>0.33333333333333337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30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9" t="s">
        <v>18</v>
      </c>
      <c r="AP63" s="369"/>
      <c r="AQ63" s="369"/>
      <c r="AR63" s="369"/>
      <c r="AS63" s="369"/>
      <c r="AT63" s="229"/>
      <c r="AU63" s="370">
        <f>(MAX(AU61:AW61)-(AU61+AV61+AW61)/3)/((AU61+AV61+AW61)/3)</f>
        <v>-1.1951359294183393E-16</v>
      </c>
      <c r="AV63" s="370"/>
      <c r="AW63" s="370"/>
    </row>
    <row r="64" spans="1:73" s="10" customFormat="1">
      <c r="A64" s="95"/>
      <c r="B64" s="371" t="s">
        <v>124</v>
      </c>
      <c r="C64" s="372"/>
      <c r="D64" s="372"/>
      <c r="E64" s="373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4"/>
      <c r="AP64" s="374"/>
      <c r="AQ64" s="374"/>
      <c r="AR64" s="374"/>
      <c r="AS64" s="374"/>
      <c r="AT64" s="374"/>
      <c r="AU64" s="374"/>
      <c r="AV64" s="374"/>
      <c r="AW64" s="374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  <c r="BO64" s="230"/>
      <c r="BP64" s="230"/>
      <c r="BQ64" s="230"/>
      <c r="BR64" s="230"/>
      <c r="BS64" s="230"/>
      <c r="BT64" s="230"/>
      <c r="BU64" s="230"/>
    </row>
    <row r="65" spans="1:73" s="10" customFormat="1">
      <c r="A65" s="94"/>
      <c r="B65" s="93" t="s">
        <v>106</v>
      </c>
      <c r="C65" s="381" t="s">
        <v>123</v>
      </c>
      <c r="D65" s="382"/>
      <c r="E65" s="383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4"/>
      <c r="AP65" s="374"/>
      <c r="AQ65" s="374"/>
      <c r="AR65" s="374"/>
      <c r="AS65" s="374"/>
      <c r="AT65" s="374"/>
      <c r="AU65" s="374"/>
      <c r="AV65" s="374"/>
      <c r="AW65" s="374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0"/>
      <c r="BN65" s="230"/>
      <c r="BO65" s="230"/>
      <c r="BP65" s="230"/>
      <c r="BQ65" s="230"/>
      <c r="BR65" s="230"/>
      <c r="BS65" s="230"/>
      <c r="BT65" s="230"/>
      <c r="BU65" s="230"/>
    </row>
    <row r="66" spans="1:73" s="10" customFormat="1">
      <c r="A66" s="94"/>
      <c r="B66" s="226" t="s">
        <v>79</v>
      </c>
      <c r="C66" s="378" t="s">
        <v>107</v>
      </c>
      <c r="D66" s="379"/>
      <c r="E66" s="380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4"/>
      <c r="AP66" s="374"/>
      <c r="AQ66" s="374"/>
      <c r="AR66" s="374"/>
      <c r="AS66" s="374"/>
      <c r="AT66" s="374"/>
      <c r="AU66" s="374"/>
      <c r="AV66" s="374"/>
      <c r="AW66" s="374"/>
      <c r="AX66" s="230"/>
      <c r="AY66" s="230"/>
      <c r="AZ66" s="230"/>
      <c r="BA66" s="230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0"/>
      <c r="BN66" s="230"/>
      <c r="BO66" s="230"/>
      <c r="BP66" s="230"/>
      <c r="BQ66" s="230"/>
      <c r="BR66" s="230"/>
      <c r="BS66" s="230"/>
      <c r="BT66" s="230"/>
      <c r="BU66" s="230"/>
    </row>
    <row r="67" spans="1:73" s="10" customFormat="1" ht="25.5" customHeight="1">
      <c r="A67" s="94"/>
      <c r="B67" s="226" t="s">
        <v>77</v>
      </c>
      <c r="C67" s="378" t="s">
        <v>108</v>
      </c>
      <c r="D67" s="379"/>
      <c r="E67" s="380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4"/>
      <c r="AP67" s="374"/>
      <c r="AQ67" s="374"/>
      <c r="AR67" s="374"/>
      <c r="AS67" s="374"/>
      <c r="AT67" s="374"/>
      <c r="AU67" s="374"/>
      <c r="AV67" s="374"/>
      <c r="AW67" s="374"/>
      <c r="AX67" s="230"/>
      <c r="AY67" s="230"/>
      <c r="AZ67" s="230"/>
      <c r="BA67" s="230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0"/>
      <c r="BN67" s="230"/>
      <c r="BO67" s="230"/>
      <c r="BP67" s="230"/>
      <c r="BQ67" s="230"/>
      <c r="BR67" s="230"/>
      <c r="BS67" s="230"/>
      <c r="BT67" s="230"/>
      <c r="BU67" s="230"/>
    </row>
    <row r="68" spans="1:73" s="10" customFormat="1" ht="25.5" customHeight="1">
      <c r="B68" s="226" t="s">
        <v>91</v>
      </c>
      <c r="C68" s="378" t="s">
        <v>109</v>
      </c>
      <c r="D68" s="379"/>
      <c r="E68" s="380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4"/>
      <c r="AP68" s="374"/>
      <c r="AQ68" s="374"/>
      <c r="AR68" s="374"/>
      <c r="AS68" s="374"/>
      <c r="AT68" s="374"/>
      <c r="AU68" s="374"/>
      <c r="AV68" s="374"/>
      <c r="AW68" s="374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0"/>
      <c r="BR68" s="230"/>
      <c r="BS68" s="230"/>
      <c r="BT68" s="230"/>
      <c r="BU68" s="230"/>
    </row>
    <row r="69" spans="1:73" s="10" customFormat="1" ht="18" customHeight="1">
      <c r="A69" s="94"/>
      <c r="B69" s="226" t="s">
        <v>78</v>
      </c>
      <c r="C69" s="378" t="s">
        <v>110</v>
      </c>
      <c r="D69" s="379"/>
      <c r="E69" s="380"/>
      <c r="I69" s="230"/>
      <c r="J69" s="34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89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  <c r="AV69" s="230"/>
      <c r="AW69" s="230"/>
      <c r="AX69" s="230"/>
      <c r="AY69" s="230"/>
      <c r="AZ69" s="230"/>
      <c r="BA69" s="230"/>
      <c r="BB69" s="230"/>
      <c r="BC69" s="230"/>
      <c r="BD69" s="230"/>
      <c r="BE69" s="230"/>
      <c r="BF69" s="230"/>
      <c r="BG69" s="230"/>
      <c r="BH69" s="230"/>
      <c r="BI69" s="230"/>
      <c r="BJ69" s="230"/>
      <c r="BK69" s="230"/>
      <c r="BL69" s="230"/>
      <c r="BM69" s="230"/>
      <c r="BN69" s="230"/>
      <c r="BO69" s="230"/>
      <c r="BP69" s="230"/>
      <c r="BQ69" s="230"/>
      <c r="BR69" s="230"/>
      <c r="BS69" s="230"/>
      <c r="BT69" s="230"/>
      <c r="BU69" s="230"/>
    </row>
    <row r="70" spans="1:73" ht="18" customHeight="1">
      <c r="B70" s="226" t="s">
        <v>111</v>
      </c>
      <c r="C70" s="378" t="s">
        <v>112</v>
      </c>
      <c r="D70" s="379"/>
      <c r="E70" s="380"/>
      <c r="L70" s="230"/>
      <c r="AA70" s="90"/>
    </row>
    <row r="71" spans="1:73" s="1" customFormat="1">
      <c r="B71" s="226" t="s">
        <v>113</v>
      </c>
      <c r="C71" s="378" t="s">
        <v>114</v>
      </c>
      <c r="D71" s="379"/>
      <c r="E71" s="380"/>
      <c r="I71" s="11"/>
      <c r="J71" s="11"/>
      <c r="K71" s="11"/>
      <c r="L71" s="230"/>
      <c r="AA71" s="90"/>
    </row>
    <row r="72" spans="1:73" s="1" customFormat="1">
      <c r="B72" s="226" t="s">
        <v>115</v>
      </c>
      <c r="C72" s="378" t="s">
        <v>116</v>
      </c>
      <c r="D72" s="379"/>
      <c r="E72" s="380"/>
      <c r="I72" s="11"/>
      <c r="J72" s="11"/>
      <c r="K72" s="11"/>
      <c r="AA72" s="90"/>
    </row>
    <row r="73" spans="1:73" s="1" customFormat="1">
      <c r="B73" s="226" t="s">
        <v>117</v>
      </c>
      <c r="C73" s="378" t="s">
        <v>118</v>
      </c>
      <c r="D73" s="379"/>
      <c r="E73" s="380"/>
      <c r="I73" s="11"/>
      <c r="J73" s="11"/>
      <c r="K73" s="11"/>
      <c r="AA73" s="90"/>
    </row>
    <row r="74" spans="1:73" s="1" customFormat="1" ht="25.5" customHeight="1">
      <c r="B74" s="226" t="s">
        <v>119</v>
      </c>
      <c r="C74" s="378" t="s">
        <v>120</v>
      </c>
      <c r="D74" s="379"/>
      <c r="E74" s="380"/>
      <c r="I74" s="11"/>
      <c r="J74" s="11"/>
      <c r="K74" s="11"/>
      <c r="AA74" s="90"/>
    </row>
    <row r="75" spans="1:73" s="1" customFormat="1" ht="25.5" customHeight="1">
      <c r="B75" s="226" t="s">
        <v>121</v>
      </c>
      <c r="C75" s="378" t="s">
        <v>122</v>
      </c>
      <c r="D75" s="379"/>
      <c r="E75" s="380"/>
      <c r="I75" s="11"/>
      <c r="J75" s="11"/>
      <c r="K75" s="11"/>
      <c r="AA75" s="90"/>
    </row>
    <row r="76" spans="1:73" s="1" customFormat="1" ht="27" customHeight="1">
      <c r="B76" s="226" t="s">
        <v>126</v>
      </c>
      <c r="C76" s="378" t="s">
        <v>127</v>
      </c>
      <c r="D76" s="379"/>
      <c r="E76" s="380"/>
      <c r="I76" s="11"/>
      <c r="J76" s="11"/>
      <c r="K76" s="11"/>
      <c r="AA76" s="90"/>
    </row>
    <row r="77" spans="1:73" s="1" customFormat="1">
      <c r="B77" s="226" t="s">
        <v>128</v>
      </c>
      <c r="C77" s="378" t="s">
        <v>129</v>
      </c>
      <c r="D77" s="379"/>
      <c r="E77" s="380"/>
      <c r="I77" s="11"/>
      <c r="J77" s="11"/>
      <c r="K77" s="11"/>
      <c r="AA77" s="90"/>
    </row>
    <row r="78" spans="1:73" s="1" customFormat="1">
      <c r="A78" s="94"/>
      <c r="B78" s="226" t="s">
        <v>130</v>
      </c>
      <c r="C78" s="378" t="s">
        <v>131</v>
      </c>
      <c r="D78" s="379"/>
      <c r="E78" s="380"/>
      <c r="I78" s="11"/>
      <c r="J78" s="11"/>
      <c r="K78" s="11"/>
      <c r="AA78" s="90"/>
    </row>
    <row r="79" spans="1:73" s="1" customFormat="1">
      <c r="B79" s="226" t="s">
        <v>14</v>
      </c>
      <c r="C79" s="378" t="s">
        <v>132</v>
      </c>
      <c r="D79" s="379"/>
      <c r="E79" s="380"/>
      <c r="I79" s="11"/>
      <c r="J79" s="11"/>
      <c r="K79" s="11"/>
      <c r="AA79" s="90"/>
    </row>
    <row r="80" spans="1:73" s="1" customFormat="1" ht="28.5" customHeight="1">
      <c r="B80" s="226" t="s">
        <v>144</v>
      </c>
      <c r="C80" s="378" t="s">
        <v>145</v>
      </c>
      <c r="D80" s="379"/>
      <c r="E80" s="380"/>
      <c r="I80" s="11"/>
      <c r="J80" s="11"/>
      <c r="K80" s="11"/>
      <c r="AA80" s="90"/>
    </row>
    <row r="81" spans="2:27" s="1" customFormat="1">
      <c r="B81" s="226" t="s">
        <v>89</v>
      </c>
      <c r="C81" s="378" t="s">
        <v>146</v>
      </c>
      <c r="D81" s="379"/>
      <c r="E81" s="380"/>
      <c r="I81" s="11"/>
      <c r="J81" s="11"/>
      <c r="K81" s="11"/>
      <c r="AA81" s="90"/>
    </row>
    <row r="82" spans="2:27" s="1" customFormat="1" ht="28.5" customHeight="1">
      <c r="B82" s="226" t="s">
        <v>90</v>
      </c>
      <c r="C82" s="378" t="s">
        <v>147</v>
      </c>
      <c r="D82" s="379"/>
      <c r="E82" s="380"/>
      <c r="I82" s="11"/>
      <c r="J82" s="11"/>
      <c r="K82" s="11"/>
      <c r="AA82" s="90"/>
    </row>
    <row r="83" spans="2:27" s="1" customFormat="1">
      <c r="B83" s="226" t="s">
        <v>148</v>
      </c>
      <c r="C83" s="378" t="s">
        <v>149</v>
      </c>
      <c r="D83" s="379"/>
      <c r="E83" s="380"/>
      <c r="I83" s="11"/>
      <c r="J83" s="11"/>
      <c r="K83" s="11"/>
      <c r="AA83" s="90"/>
    </row>
    <row r="84" spans="2:27" s="1" customFormat="1">
      <c r="B84" s="226" t="s">
        <v>150</v>
      </c>
      <c r="C84" s="378" t="s">
        <v>151</v>
      </c>
      <c r="D84" s="379"/>
      <c r="E84" s="380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topLeftCell="A14" zoomScale="115" zoomScaleNormal="115" workbookViewId="0">
      <selection activeCell="J7" sqref="J7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73" t="s">
        <v>55</v>
      </c>
      <c r="B3" s="273" t="s">
        <v>62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</row>
    <row r="4" spans="1:13">
      <c r="A4" s="273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83">
        <v>1</v>
      </c>
      <c r="C5" s="283">
        <v>0.8</v>
      </c>
      <c r="D5" s="283">
        <v>0.7</v>
      </c>
      <c r="E5" s="283">
        <v>0.65</v>
      </c>
      <c r="F5" s="283">
        <v>0.6</v>
      </c>
      <c r="G5" s="283">
        <v>0.56999999999999995</v>
      </c>
      <c r="H5" s="283">
        <v>0.54</v>
      </c>
      <c r="I5" s="283">
        <v>0.52</v>
      </c>
      <c r="J5" s="283">
        <v>0.5</v>
      </c>
      <c r="K5" s="283">
        <v>0.45</v>
      </c>
      <c r="L5" s="283">
        <v>0.41</v>
      </c>
      <c r="M5" s="283">
        <v>0.38</v>
      </c>
    </row>
    <row r="6" spans="1:13">
      <c r="A6" s="28" t="s">
        <v>56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74" t="s">
        <v>67</v>
      </c>
      <c r="L7" s="275"/>
      <c r="M7" s="276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77"/>
      <c r="L8" s="278"/>
      <c r="M8" s="279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77"/>
      <c r="L9" s="278"/>
      <c r="M9" s="279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80"/>
      <c r="L10" s="281"/>
      <c r="M10" s="282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56" t="s">
        <v>154</v>
      </c>
      <c r="B14" s="257"/>
      <c r="C14" s="257"/>
      <c r="D14" s="258"/>
      <c r="E14" s="116"/>
      <c r="F14" s="259" t="s">
        <v>155</v>
      </c>
      <c r="G14" s="260"/>
      <c r="H14" s="260"/>
      <c r="I14" s="260"/>
      <c r="J14" s="261"/>
    </row>
    <row r="15" spans="1:13" ht="13.5" thickBot="1">
      <c r="A15" s="262" t="s">
        <v>156</v>
      </c>
      <c r="B15" s="264" t="s">
        <v>157</v>
      </c>
      <c r="C15" s="265"/>
      <c r="D15" s="266"/>
      <c r="E15" s="116"/>
      <c r="F15" s="267" t="s">
        <v>156</v>
      </c>
      <c r="G15" s="268"/>
      <c r="H15" s="264" t="s">
        <v>157</v>
      </c>
      <c r="I15" s="265"/>
      <c r="J15" s="266"/>
    </row>
    <row r="16" spans="1:13" ht="13.5" thickBot="1">
      <c r="A16" s="263"/>
      <c r="B16" s="117" t="s">
        <v>29</v>
      </c>
      <c r="C16" s="264" t="s">
        <v>158</v>
      </c>
      <c r="D16" s="266"/>
      <c r="E16" s="116"/>
      <c r="F16" s="269"/>
      <c r="G16" s="270"/>
      <c r="H16" s="118" t="s">
        <v>29</v>
      </c>
      <c r="I16" s="271" t="s">
        <v>158</v>
      </c>
      <c r="J16" s="272"/>
    </row>
    <row r="17" spans="1:10">
      <c r="A17" s="119">
        <v>10</v>
      </c>
      <c r="B17" s="120">
        <v>1.22</v>
      </c>
      <c r="C17" s="250">
        <v>1.1499999999999999</v>
      </c>
      <c r="D17" s="251"/>
      <c r="E17" s="116"/>
      <c r="F17" s="252">
        <v>10</v>
      </c>
      <c r="G17" s="253"/>
      <c r="H17" s="121">
        <v>1.1000000000000001</v>
      </c>
      <c r="I17" s="254">
        <v>1.07</v>
      </c>
      <c r="J17" s="255"/>
    </row>
    <row r="18" spans="1:10">
      <c r="A18" s="122">
        <v>15</v>
      </c>
      <c r="B18" s="123">
        <v>1.17</v>
      </c>
      <c r="C18" s="242">
        <v>1.1200000000000001</v>
      </c>
      <c r="D18" s="243"/>
      <c r="E18" s="116"/>
      <c r="F18" s="234">
        <v>15</v>
      </c>
      <c r="G18" s="235"/>
      <c r="H18" s="124">
        <v>1.05</v>
      </c>
      <c r="I18" s="232">
        <v>1.04</v>
      </c>
      <c r="J18" s="233"/>
    </row>
    <row r="19" spans="1:10">
      <c r="A19" s="125">
        <v>25</v>
      </c>
      <c r="B19" s="126">
        <v>1.1200000000000001</v>
      </c>
      <c r="C19" s="244">
        <v>1.08</v>
      </c>
      <c r="D19" s="245"/>
      <c r="E19" s="116"/>
      <c r="F19" s="246">
        <v>25</v>
      </c>
      <c r="G19" s="247"/>
      <c r="H19" s="127">
        <v>0.95</v>
      </c>
      <c r="I19" s="248">
        <v>0.96</v>
      </c>
      <c r="J19" s="249"/>
    </row>
    <row r="20" spans="1:10">
      <c r="A20" s="128">
        <v>30</v>
      </c>
      <c r="B20" s="126">
        <v>1.06</v>
      </c>
      <c r="C20" s="244">
        <v>1.04</v>
      </c>
      <c r="D20" s="245"/>
      <c r="E20" s="116"/>
      <c r="F20" s="246">
        <v>30</v>
      </c>
      <c r="G20" s="247"/>
      <c r="H20" s="127">
        <v>0.89</v>
      </c>
      <c r="I20" s="248">
        <v>0.93</v>
      </c>
      <c r="J20" s="249"/>
    </row>
    <row r="21" spans="1:10">
      <c r="A21" s="125">
        <v>35</v>
      </c>
      <c r="B21" s="126">
        <v>0.94</v>
      </c>
      <c r="C21" s="244">
        <v>0.96</v>
      </c>
      <c r="D21" s="245"/>
      <c r="E21" s="116"/>
      <c r="F21" s="246">
        <v>35</v>
      </c>
      <c r="G21" s="247"/>
      <c r="H21" s="127">
        <v>0.84</v>
      </c>
      <c r="I21" s="248">
        <v>0.89</v>
      </c>
      <c r="J21" s="249"/>
    </row>
    <row r="22" spans="1:10">
      <c r="A22" s="129">
        <v>40</v>
      </c>
      <c r="B22" s="123">
        <v>0.87</v>
      </c>
      <c r="C22" s="242">
        <v>0.91</v>
      </c>
      <c r="D22" s="243"/>
      <c r="E22" s="116"/>
      <c r="F22" s="234">
        <v>40</v>
      </c>
      <c r="G22" s="235"/>
      <c r="H22" s="124">
        <v>0.77</v>
      </c>
      <c r="I22" s="232">
        <v>0.85</v>
      </c>
      <c r="J22" s="233"/>
    </row>
    <row r="23" spans="1:10">
      <c r="A23" s="122">
        <v>45</v>
      </c>
      <c r="B23" s="123">
        <v>0.79</v>
      </c>
      <c r="C23" s="242">
        <v>0.87</v>
      </c>
      <c r="D23" s="243"/>
      <c r="E23" s="116"/>
      <c r="F23" s="234">
        <v>45</v>
      </c>
      <c r="G23" s="235"/>
      <c r="H23" s="124">
        <v>0.71</v>
      </c>
      <c r="I23" s="232">
        <v>0.8</v>
      </c>
      <c r="J23" s="233"/>
    </row>
    <row r="24" spans="1:10">
      <c r="A24" s="129">
        <v>50</v>
      </c>
      <c r="B24" s="123">
        <v>0.71</v>
      </c>
      <c r="C24" s="242">
        <v>0.82</v>
      </c>
      <c r="D24" s="243"/>
      <c r="E24" s="116"/>
      <c r="F24" s="234">
        <v>50</v>
      </c>
      <c r="G24" s="235"/>
      <c r="H24" s="124">
        <v>0.63</v>
      </c>
      <c r="I24" s="232">
        <v>0.76</v>
      </c>
      <c r="J24" s="233"/>
    </row>
    <row r="25" spans="1:10">
      <c r="A25" s="122">
        <v>55</v>
      </c>
      <c r="B25" s="123">
        <v>0.61</v>
      </c>
      <c r="C25" s="242">
        <v>0.76</v>
      </c>
      <c r="D25" s="243"/>
      <c r="E25" s="116"/>
      <c r="F25" s="234">
        <v>55</v>
      </c>
      <c r="G25" s="235"/>
      <c r="H25" s="124">
        <v>0.55000000000000004</v>
      </c>
      <c r="I25" s="232">
        <v>0.71</v>
      </c>
      <c r="J25" s="233"/>
    </row>
    <row r="26" spans="1:10">
      <c r="A26" s="129">
        <v>60</v>
      </c>
      <c r="B26" s="124">
        <v>0.5</v>
      </c>
      <c r="C26" s="242">
        <v>0.71</v>
      </c>
      <c r="D26" s="243"/>
      <c r="E26" s="116"/>
      <c r="F26" s="234">
        <v>60</v>
      </c>
      <c r="G26" s="235"/>
      <c r="H26" s="124">
        <v>0.45</v>
      </c>
      <c r="I26" s="232">
        <v>0.65</v>
      </c>
      <c r="J26" s="233"/>
    </row>
    <row r="27" spans="1:10">
      <c r="A27" s="122">
        <v>65</v>
      </c>
      <c r="B27" s="22" t="s">
        <v>82</v>
      </c>
      <c r="C27" s="242">
        <v>0.65</v>
      </c>
      <c r="D27" s="243"/>
      <c r="E27" s="116"/>
      <c r="F27" s="234">
        <v>65</v>
      </c>
      <c r="G27" s="235"/>
      <c r="H27" s="22" t="s">
        <v>82</v>
      </c>
      <c r="I27" s="232">
        <v>0.6</v>
      </c>
      <c r="J27" s="233"/>
    </row>
    <row r="28" spans="1:10">
      <c r="A28" s="129">
        <v>70</v>
      </c>
      <c r="B28" s="22" t="s">
        <v>82</v>
      </c>
      <c r="C28" s="242">
        <v>0.57999999999999996</v>
      </c>
      <c r="D28" s="243"/>
      <c r="E28" s="116"/>
      <c r="F28" s="234">
        <v>70</v>
      </c>
      <c r="G28" s="235"/>
      <c r="H28" s="22" t="s">
        <v>82</v>
      </c>
      <c r="I28" s="232">
        <v>0.53</v>
      </c>
      <c r="J28" s="233"/>
    </row>
    <row r="29" spans="1:10">
      <c r="A29" s="129">
        <v>75</v>
      </c>
      <c r="B29" s="22" t="s">
        <v>82</v>
      </c>
      <c r="C29" s="232">
        <v>0.5</v>
      </c>
      <c r="D29" s="233"/>
      <c r="E29" s="116"/>
      <c r="F29" s="234">
        <v>75</v>
      </c>
      <c r="G29" s="235"/>
      <c r="H29" s="22" t="s">
        <v>82</v>
      </c>
      <c r="I29" s="232">
        <v>0.46</v>
      </c>
      <c r="J29" s="233"/>
    </row>
    <row r="30" spans="1:10" ht="13.5" thickBot="1">
      <c r="A30" s="130">
        <v>80</v>
      </c>
      <c r="B30" s="131" t="s">
        <v>82</v>
      </c>
      <c r="C30" s="236">
        <v>0.41</v>
      </c>
      <c r="D30" s="237"/>
      <c r="E30" s="116"/>
      <c r="F30" s="238">
        <v>80</v>
      </c>
      <c r="G30" s="239"/>
      <c r="H30" s="131" t="s">
        <v>82</v>
      </c>
      <c r="I30" s="240">
        <v>0.38</v>
      </c>
      <c r="J30" s="241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  <mergeCell ref="A14:D14"/>
    <mergeCell ref="F14:J14"/>
    <mergeCell ref="A15:A16"/>
    <mergeCell ref="B15:D15"/>
    <mergeCell ref="F15:G16"/>
    <mergeCell ref="H15:J15"/>
    <mergeCell ref="C16:D16"/>
    <mergeCell ref="I16:J16"/>
    <mergeCell ref="C17:D17"/>
    <mergeCell ref="F17:G17"/>
    <mergeCell ref="I17:J17"/>
    <mergeCell ref="C18:D18"/>
    <mergeCell ref="F18:G18"/>
    <mergeCell ref="I18:J18"/>
    <mergeCell ref="C19:D19"/>
    <mergeCell ref="F19:G19"/>
    <mergeCell ref="I19:J19"/>
    <mergeCell ref="C20:D20"/>
    <mergeCell ref="F20:G20"/>
    <mergeCell ref="I20:J20"/>
    <mergeCell ref="C21:D21"/>
    <mergeCell ref="F21:G21"/>
    <mergeCell ref="I21:J21"/>
    <mergeCell ref="C22:D22"/>
    <mergeCell ref="F22:G22"/>
    <mergeCell ref="I22:J22"/>
    <mergeCell ref="C23:D23"/>
    <mergeCell ref="F23:G23"/>
    <mergeCell ref="I23:J23"/>
    <mergeCell ref="C24:D24"/>
    <mergeCell ref="F24:G24"/>
    <mergeCell ref="I24:J24"/>
    <mergeCell ref="C25:D25"/>
    <mergeCell ref="F25:G25"/>
    <mergeCell ref="I25:J25"/>
    <mergeCell ref="C26:D26"/>
    <mergeCell ref="F26:G26"/>
    <mergeCell ref="I26:J26"/>
    <mergeCell ref="C27:D27"/>
    <mergeCell ref="F27:G27"/>
    <mergeCell ref="I27:J27"/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14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97"/>
      <c r="C3" s="297"/>
      <c r="D3" s="297"/>
    </row>
    <row r="4" spans="1:11" s="68" customFormat="1" ht="29.25" customHeight="1">
      <c r="A4" s="287" t="s">
        <v>27</v>
      </c>
      <c r="B4" s="298" t="s">
        <v>28</v>
      </c>
      <c r="C4" s="298"/>
      <c r="D4" s="298"/>
      <c r="F4" s="273" t="s">
        <v>80</v>
      </c>
      <c r="G4" s="273"/>
      <c r="H4" s="273"/>
      <c r="I4" s="273"/>
      <c r="J4" s="273"/>
      <c r="K4" s="273"/>
    </row>
    <row r="5" spans="1:11" s="68" customFormat="1" ht="25.5" customHeight="1">
      <c r="A5" s="287"/>
      <c r="B5" s="298" t="s">
        <v>29</v>
      </c>
      <c r="C5" s="298"/>
      <c r="D5" s="299" t="s">
        <v>32</v>
      </c>
      <c r="F5" s="65" t="s">
        <v>43</v>
      </c>
      <c r="G5" s="65" t="s">
        <v>44</v>
      </c>
      <c r="H5" s="294" t="s">
        <v>47</v>
      </c>
      <c r="I5" s="295"/>
      <c r="J5" s="294" t="s">
        <v>48</v>
      </c>
      <c r="K5" s="295"/>
    </row>
    <row r="6" spans="1:11" s="68" customFormat="1" ht="38.25">
      <c r="A6" s="287"/>
      <c r="B6" s="67" t="s">
        <v>30</v>
      </c>
      <c r="C6" s="67" t="s">
        <v>31</v>
      </c>
      <c r="D6" s="299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91" t="s">
        <v>70</v>
      </c>
      <c r="C7" s="292"/>
      <c r="D7" s="293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73" t="s">
        <v>81</v>
      </c>
      <c r="G18" s="273"/>
      <c r="H18" s="273"/>
      <c r="I18" s="273"/>
      <c r="J18" s="273"/>
      <c r="K18" s="273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94" t="s">
        <v>83</v>
      </c>
      <c r="I19" s="295"/>
      <c r="J19" s="294" t="s">
        <v>84</v>
      </c>
      <c r="K19" s="295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73" t="s">
        <v>45</v>
      </c>
      <c r="G20" s="273" t="s">
        <v>46</v>
      </c>
      <c r="H20" s="296" t="s">
        <v>85</v>
      </c>
      <c r="I20" s="296" t="s">
        <v>50</v>
      </c>
      <c r="J20" s="296" t="s">
        <v>85</v>
      </c>
      <c r="K20" s="296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73"/>
      <c r="G21" s="273"/>
      <c r="H21" s="296"/>
      <c r="I21" s="296"/>
      <c r="J21" s="296"/>
      <c r="K21" s="296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73"/>
      <c r="G22" s="273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84" t="s">
        <v>86</v>
      </c>
      <c r="C27" s="285"/>
      <c r="D27" s="286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87" t="s">
        <v>27</v>
      </c>
      <c r="B28" s="288" t="s">
        <v>87</v>
      </c>
      <c r="C28" s="290"/>
      <c r="D28" s="289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87"/>
      <c r="B29" s="288"/>
      <c r="C29" s="290"/>
      <c r="D29" s="290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87"/>
      <c r="B30" s="288"/>
      <c r="C30" s="290"/>
      <c r="D30" s="290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87"/>
      <c r="B31" s="288"/>
      <c r="C31" s="290"/>
      <c r="D31" s="290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3:D3"/>
    <mergeCell ref="A4:A6"/>
    <mergeCell ref="B4:D4"/>
    <mergeCell ref="F4:K4"/>
    <mergeCell ref="B5:C5"/>
    <mergeCell ref="D5:D6"/>
    <mergeCell ref="H5:I5"/>
    <mergeCell ref="J5:K5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27:D27"/>
    <mergeCell ref="A28:A31"/>
    <mergeCell ref="B28:B31"/>
    <mergeCell ref="D28:D31"/>
    <mergeCell ref="C28:C31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zoomScaleNormal="100" workbookViewId="0">
      <selection activeCell="G13" sqref="G13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310" t="s">
        <v>159</v>
      </c>
      <c r="B2" s="313" t="s">
        <v>160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5"/>
    </row>
    <row r="3" spans="1:16" ht="19.5" customHeight="1" thickBot="1">
      <c r="A3" s="311"/>
      <c r="B3" s="313" t="s">
        <v>161</v>
      </c>
      <c r="C3" s="315"/>
      <c r="D3" s="313" t="s">
        <v>162</v>
      </c>
      <c r="E3" s="315"/>
      <c r="F3" s="313" t="s">
        <v>163</v>
      </c>
      <c r="G3" s="315"/>
      <c r="H3" s="313" t="s">
        <v>164</v>
      </c>
      <c r="I3" s="315"/>
      <c r="J3" s="313" t="s">
        <v>16</v>
      </c>
      <c r="K3" s="315"/>
      <c r="L3" s="313" t="s">
        <v>165</v>
      </c>
      <c r="M3" s="315"/>
    </row>
    <row r="4" spans="1:16" ht="64.5" thickBot="1">
      <c r="A4" s="312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310" t="s">
        <v>159</v>
      </c>
      <c r="B31" s="313" t="s">
        <v>169</v>
      </c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5"/>
    </row>
    <row r="32" spans="1:13" ht="13.5" thickBot="1">
      <c r="A32" s="311"/>
      <c r="B32" s="313" t="s">
        <v>161</v>
      </c>
      <c r="C32" s="315"/>
      <c r="D32" s="313" t="s">
        <v>162</v>
      </c>
      <c r="E32" s="315"/>
      <c r="F32" s="313" t="s">
        <v>163</v>
      </c>
      <c r="G32" s="315"/>
      <c r="H32" s="313" t="s">
        <v>164</v>
      </c>
      <c r="I32" s="315"/>
      <c r="J32" s="313" t="s">
        <v>16</v>
      </c>
      <c r="K32" s="315"/>
      <c r="L32" s="313" t="s">
        <v>165</v>
      </c>
      <c r="M32" s="315"/>
    </row>
    <row r="33" spans="1:13" ht="64.5" thickBot="1">
      <c r="A33" s="312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300" t="s">
        <v>170</v>
      </c>
      <c r="D65" s="301"/>
      <c r="F65" s="302" t="s">
        <v>171</v>
      </c>
      <c r="G65" s="303"/>
    </row>
    <row r="66" spans="3:13" ht="36" customHeight="1" thickBot="1">
      <c r="C66" s="304" t="s">
        <v>172</v>
      </c>
      <c r="D66" s="305"/>
      <c r="F66" s="306" t="s">
        <v>173</v>
      </c>
      <c r="G66" s="307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308" t="s">
        <v>179</v>
      </c>
      <c r="M67" s="309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A2:A4"/>
    <mergeCell ref="B2:M2"/>
    <mergeCell ref="B3:C3"/>
    <mergeCell ref="D3:E3"/>
    <mergeCell ref="F3:G3"/>
    <mergeCell ref="H3:I3"/>
    <mergeCell ref="J3:K3"/>
    <mergeCell ref="L3:M3"/>
    <mergeCell ref="A31:A33"/>
    <mergeCell ref="B31:M31"/>
    <mergeCell ref="B32:C32"/>
    <mergeCell ref="D32:E32"/>
    <mergeCell ref="F32:G32"/>
    <mergeCell ref="H32:I32"/>
    <mergeCell ref="J32:K32"/>
    <mergeCell ref="L32:M32"/>
    <mergeCell ref="C65:D65"/>
    <mergeCell ref="F65:G65"/>
    <mergeCell ref="C66:D66"/>
    <mergeCell ref="F66:G66"/>
    <mergeCell ref="L67:M6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AB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C1" sqref="AC1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6" t="s">
        <v>0</v>
      </c>
      <c r="B1" s="317"/>
      <c r="C1" s="318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9" t="s">
        <v>191</v>
      </c>
      <c r="B2" s="320"/>
      <c r="C2" s="321"/>
      <c r="D2" s="322"/>
      <c r="E2" s="323"/>
      <c r="F2" s="323"/>
      <c r="G2" s="323"/>
      <c r="H2" s="323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4"/>
      <c r="AB2" s="324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6" t="s">
        <v>198</v>
      </c>
      <c r="B3" s="317"/>
      <c r="C3" s="318"/>
      <c r="D3" s="322"/>
      <c r="E3" s="323"/>
      <c r="F3" s="323"/>
      <c r="G3" s="323"/>
      <c r="H3" s="323"/>
      <c r="I3" s="323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5" t="s">
        <v>103</v>
      </c>
      <c r="AC3" s="326"/>
      <c r="AD3" s="326"/>
      <c r="AE3" s="326"/>
      <c r="AF3" s="326"/>
      <c r="AG3" s="326"/>
      <c r="AH3" s="326"/>
      <c r="AI3" s="326"/>
      <c r="AJ3" s="327"/>
      <c r="AK3" s="4"/>
      <c r="AL3" s="4"/>
      <c r="AM3" s="4"/>
      <c r="BP3"/>
      <c r="BQ3"/>
      <c r="BR3"/>
      <c r="BS3"/>
      <c r="BT3"/>
      <c r="BU3"/>
    </row>
    <row r="4" spans="1:73" ht="18" customHeight="1">
      <c r="A4" s="342" t="s">
        <v>137</v>
      </c>
      <c r="B4" s="342"/>
      <c r="C4" s="342"/>
      <c r="D4" s="342" t="s">
        <v>134</v>
      </c>
      <c r="E4" s="342"/>
      <c r="F4" s="342"/>
      <c r="G4" s="342"/>
      <c r="H4" s="342"/>
      <c r="I4" s="342"/>
      <c r="J4" s="342"/>
      <c r="K4" s="342"/>
      <c r="L4" s="342"/>
      <c r="M4" s="342"/>
      <c r="N4" s="342" t="s">
        <v>135</v>
      </c>
      <c r="O4" s="342"/>
      <c r="P4" s="342"/>
      <c r="Q4" s="343" t="s">
        <v>136</v>
      </c>
      <c r="R4" s="345"/>
      <c r="S4" s="342" t="s">
        <v>125</v>
      </c>
      <c r="T4" s="342" t="s">
        <v>101</v>
      </c>
      <c r="U4" s="342"/>
      <c r="V4" s="342"/>
      <c r="W4" s="342" t="s">
        <v>102</v>
      </c>
      <c r="X4" s="343" t="s">
        <v>138</v>
      </c>
      <c r="Y4" s="344"/>
      <c r="Z4" s="345"/>
      <c r="AA4" s="342" t="s">
        <v>99</v>
      </c>
      <c r="AB4" s="328" t="s">
        <v>93</v>
      </c>
      <c r="AC4" s="335"/>
      <c r="AD4" s="329"/>
      <c r="AE4" s="352" t="s">
        <v>100</v>
      </c>
      <c r="AF4" s="352"/>
      <c r="AG4" s="328" t="s">
        <v>94</v>
      </c>
      <c r="AH4" s="329"/>
      <c r="AI4" s="328" t="s">
        <v>95</v>
      </c>
      <c r="AJ4" s="329"/>
      <c r="AK4" s="328" t="s">
        <v>105</v>
      </c>
      <c r="AL4" s="334" t="s">
        <v>104</v>
      </c>
      <c r="AM4" s="334"/>
      <c r="AN4" s="334"/>
      <c r="AO4" s="328" t="s">
        <v>98</v>
      </c>
      <c r="AP4" s="335"/>
      <c r="AQ4" s="335"/>
      <c r="AR4" s="335"/>
      <c r="AS4" s="335"/>
      <c r="AT4" s="329"/>
      <c r="AU4" s="334" t="s">
        <v>152</v>
      </c>
      <c r="AV4" s="334"/>
      <c r="AW4" s="334"/>
      <c r="BP4"/>
      <c r="BQ4"/>
      <c r="BR4"/>
      <c r="BS4"/>
      <c r="BT4"/>
      <c r="BU4"/>
    </row>
    <row r="5" spans="1:73" ht="18" customHeight="1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6"/>
      <c r="R5" s="348"/>
      <c r="S5" s="342"/>
      <c r="T5" s="342"/>
      <c r="U5" s="342"/>
      <c r="V5" s="342"/>
      <c r="W5" s="342"/>
      <c r="X5" s="346"/>
      <c r="Y5" s="347"/>
      <c r="Z5" s="348"/>
      <c r="AA5" s="342"/>
      <c r="AB5" s="330"/>
      <c r="AC5" s="336"/>
      <c r="AD5" s="331"/>
      <c r="AE5" s="352"/>
      <c r="AF5" s="352"/>
      <c r="AG5" s="330"/>
      <c r="AH5" s="331"/>
      <c r="AI5" s="330"/>
      <c r="AJ5" s="331"/>
      <c r="AK5" s="330"/>
      <c r="AL5" s="334"/>
      <c r="AM5" s="334"/>
      <c r="AN5" s="334"/>
      <c r="AO5" s="330"/>
      <c r="AP5" s="336"/>
      <c r="AQ5" s="336"/>
      <c r="AR5" s="336"/>
      <c r="AS5" s="336"/>
      <c r="AT5" s="331"/>
      <c r="AU5" s="334"/>
      <c r="AV5" s="334"/>
      <c r="AW5" s="334"/>
      <c r="BP5"/>
      <c r="BQ5"/>
      <c r="BR5"/>
      <c r="BS5"/>
      <c r="BT5"/>
      <c r="BU5"/>
    </row>
    <row r="6" spans="1:73" ht="18" customHeight="1">
      <c r="A6" s="342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9"/>
      <c r="R6" s="351"/>
      <c r="S6" s="342"/>
      <c r="T6" s="342"/>
      <c r="U6" s="342"/>
      <c r="V6" s="342"/>
      <c r="W6" s="342"/>
      <c r="X6" s="349"/>
      <c r="Y6" s="350"/>
      <c r="Z6" s="351"/>
      <c r="AA6" s="342"/>
      <c r="AB6" s="332"/>
      <c r="AC6" s="337"/>
      <c r="AD6" s="333"/>
      <c r="AE6" s="352"/>
      <c r="AF6" s="352"/>
      <c r="AG6" s="332"/>
      <c r="AH6" s="333"/>
      <c r="AI6" s="332"/>
      <c r="AJ6" s="333"/>
      <c r="AK6" s="332"/>
      <c r="AL6" s="334"/>
      <c r="AM6" s="334"/>
      <c r="AN6" s="334"/>
      <c r="AO6" s="332"/>
      <c r="AP6" s="337"/>
      <c r="AQ6" s="337"/>
      <c r="AR6" s="337"/>
      <c r="AS6" s="337"/>
      <c r="AT6" s="333"/>
      <c r="AU6" s="334"/>
      <c r="AV6" s="334"/>
      <c r="AW6" s="334"/>
      <c r="BP6"/>
      <c r="BQ6"/>
      <c r="BR6"/>
      <c r="BS6"/>
      <c r="BT6"/>
      <c r="BU6"/>
    </row>
    <row r="7" spans="1:73" ht="15.75" customHeight="1">
      <c r="A7" s="338" t="s">
        <v>23</v>
      </c>
      <c r="B7" s="338" t="s">
        <v>1</v>
      </c>
      <c r="C7" s="338" t="s">
        <v>133</v>
      </c>
      <c r="D7" s="339" t="s">
        <v>10</v>
      </c>
      <c r="E7" s="340" t="s">
        <v>33</v>
      </c>
      <c r="F7" s="339" t="s">
        <v>34</v>
      </c>
      <c r="G7" s="339" t="s">
        <v>24</v>
      </c>
      <c r="H7" s="357" t="s">
        <v>25</v>
      </c>
      <c r="I7" s="353" t="s">
        <v>39</v>
      </c>
      <c r="J7" s="353" t="s">
        <v>38</v>
      </c>
      <c r="K7" s="353" t="s">
        <v>41</v>
      </c>
      <c r="L7" s="353" t="s">
        <v>37</v>
      </c>
      <c r="M7" s="353" t="s">
        <v>40</v>
      </c>
      <c r="N7" s="354" t="s">
        <v>72</v>
      </c>
      <c r="O7" s="354" t="s">
        <v>75</v>
      </c>
      <c r="P7" s="354" t="s">
        <v>73</v>
      </c>
      <c r="Q7" s="355" t="s">
        <v>71</v>
      </c>
      <c r="R7" s="363" t="s">
        <v>2</v>
      </c>
      <c r="S7" s="363" t="s">
        <v>3</v>
      </c>
      <c r="T7" s="363" t="s">
        <v>92</v>
      </c>
      <c r="U7" s="363" t="s">
        <v>4</v>
      </c>
      <c r="V7" s="363" t="s">
        <v>35</v>
      </c>
      <c r="W7" s="359" t="s">
        <v>5</v>
      </c>
      <c r="X7" s="359" t="s">
        <v>6</v>
      </c>
      <c r="Y7" s="338" t="s">
        <v>7</v>
      </c>
      <c r="Z7" s="338" t="s">
        <v>42</v>
      </c>
      <c r="AA7" s="338" t="s">
        <v>139</v>
      </c>
      <c r="AB7" s="361" t="s">
        <v>153</v>
      </c>
      <c r="AC7" s="361" t="s">
        <v>68</v>
      </c>
      <c r="AD7" s="361" t="s">
        <v>69</v>
      </c>
      <c r="AE7" s="376" t="s">
        <v>8</v>
      </c>
      <c r="AF7" s="376" t="s">
        <v>9</v>
      </c>
      <c r="AG7" s="358" t="s">
        <v>96</v>
      </c>
      <c r="AH7" s="358" t="s">
        <v>68</v>
      </c>
      <c r="AI7" s="358" t="s">
        <v>96</v>
      </c>
      <c r="AJ7" s="358" t="s">
        <v>68</v>
      </c>
      <c r="AK7" s="361" t="s">
        <v>97</v>
      </c>
      <c r="AL7" s="361" t="s">
        <v>140</v>
      </c>
      <c r="AM7" s="361" t="s">
        <v>141</v>
      </c>
      <c r="AN7" s="361" t="s">
        <v>36</v>
      </c>
      <c r="AO7" s="339" t="s">
        <v>1</v>
      </c>
      <c r="AP7" s="375" t="s">
        <v>142</v>
      </c>
      <c r="AQ7" s="376" t="s">
        <v>143</v>
      </c>
      <c r="AR7" s="375" t="s">
        <v>12</v>
      </c>
      <c r="AS7" s="375" t="s">
        <v>13</v>
      </c>
      <c r="AT7" s="375" t="s">
        <v>76</v>
      </c>
      <c r="AU7" s="365" t="s">
        <v>14</v>
      </c>
      <c r="AV7" s="365" t="s">
        <v>15</v>
      </c>
      <c r="AW7" s="365" t="s">
        <v>16</v>
      </c>
    </row>
    <row r="8" spans="1:73" ht="53.25" customHeight="1">
      <c r="A8" s="338"/>
      <c r="B8" s="338"/>
      <c r="C8" s="338"/>
      <c r="D8" s="339"/>
      <c r="E8" s="341"/>
      <c r="F8" s="339"/>
      <c r="G8" s="339"/>
      <c r="H8" s="357"/>
      <c r="I8" s="353"/>
      <c r="J8" s="353"/>
      <c r="K8" s="353"/>
      <c r="L8" s="353"/>
      <c r="M8" s="353"/>
      <c r="N8" s="354"/>
      <c r="O8" s="354"/>
      <c r="P8" s="354"/>
      <c r="Q8" s="356"/>
      <c r="R8" s="364"/>
      <c r="S8" s="364"/>
      <c r="T8" s="364"/>
      <c r="U8" s="364"/>
      <c r="V8" s="364"/>
      <c r="W8" s="360"/>
      <c r="X8" s="360"/>
      <c r="Y8" s="338"/>
      <c r="Z8" s="338"/>
      <c r="AA8" s="338"/>
      <c r="AB8" s="362"/>
      <c r="AC8" s="362"/>
      <c r="AD8" s="362"/>
      <c r="AE8" s="377"/>
      <c r="AF8" s="377"/>
      <c r="AG8" s="339"/>
      <c r="AH8" s="339"/>
      <c r="AI8" s="339"/>
      <c r="AJ8" s="339"/>
      <c r="AK8" s="362"/>
      <c r="AL8" s="362"/>
      <c r="AM8" s="362"/>
      <c r="AN8" s="362"/>
      <c r="AO8" s="339"/>
      <c r="AP8" s="339"/>
      <c r="AQ8" s="377"/>
      <c r="AR8" s="375"/>
      <c r="AS8" s="375"/>
      <c r="AT8" s="375"/>
      <c r="AU8" s="365"/>
      <c r="AV8" s="365"/>
      <c r="AW8" s="365"/>
    </row>
    <row r="9" spans="1:73" s="33" customFormat="1" ht="23.25" customHeight="1">
      <c r="A9" s="36">
        <v>1</v>
      </c>
      <c r="B9" s="35" t="s">
        <v>78</v>
      </c>
      <c r="C9" s="37" t="s">
        <v>192</v>
      </c>
      <c r="D9" s="38">
        <v>24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991.30434782608688</v>
      </c>
      <c r="J9" s="41">
        <f t="shared" ref="J9:J60" si="1">I9*SIN(ACOS(G9))</f>
        <v>388.51037311621855</v>
      </c>
      <c r="K9" s="38">
        <v>1</v>
      </c>
      <c r="L9" s="41">
        <f>IF(K9=K7,0,SUMIF(K9:K58,K9,I9:I58))</f>
        <v>991.30434782608688</v>
      </c>
      <c r="M9" s="41">
        <f>IF(K9=K7,0,SUMIF(K9:K58,K9,J9:J58))</f>
        <v>388.51037311621855</v>
      </c>
      <c r="N9" s="40">
        <v>1</v>
      </c>
      <c r="O9" s="41">
        <f>L9*N9</f>
        <v>991.30434782608688</v>
      </c>
      <c r="P9" s="41">
        <f>M9*N9</f>
        <v>388.51037311621855</v>
      </c>
      <c r="Q9" s="78">
        <v>1</v>
      </c>
      <c r="R9" s="80">
        <v>220</v>
      </c>
      <c r="S9" s="79">
        <f>IF(V9=0,"-",IF(Q9=0,0,IF(Q9&lt;3,O9/R9,O9/(R9*SQRT(3)))))</f>
        <v>4.5059288537549405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5.9039948293434756</v>
      </c>
      <c r="X9" s="45">
        <v>30</v>
      </c>
      <c r="Y9" s="45">
        <v>3</v>
      </c>
      <c r="Z9" s="46">
        <f>IF(Y9=0,"-",IF(Q9&lt;3,(200*(1/56)*X9*W9)/(Y9*R9),(100*SQRT(3)*(1/56)*X9*W9)/(Y9*R9)))</f>
        <v>0.95844071904926542</v>
      </c>
      <c r="AA9" s="47">
        <v>1</v>
      </c>
      <c r="AB9" s="47">
        <v>1</v>
      </c>
      <c r="AC9" s="102">
        <v>2.5</v>
      </c>
      <c r="AD9" s="46">
        <f t="shared" ref="AD9:AD14" si="2">IF(AB9=0,"-",AB9*AC9)</f>
        <v>2.5</v>
      </c>
      <c r="AE9" s="46">
        <f t="shared" ref="AE9:AE14" si="3">IF(AB9=0,"-",IF(AC9=0,0,IF(Q9&lt;3,(200*(1/56)*W9*X9)/(AD9*R9),(100*SQRT(3)*(1/56)*W9*X9)/(AD9*R9))))</f>
        <v>1.1501288628591184</v>
      </c>
      <c r="AF9" s="48">
        <f t="shared" ref="AF9:AF16" si="4">IF(AB9=0,"-",IF(AC9=0,0,AE9+$AE$61))</f>
        <v>5.6062995812362999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 t="shared" ref="AN9:AN14" si="5">IF(AK9=0,"-",IF(AA9=1,((Q9*AB9+2)*AL9),((Q9*AB9+1)*AM9)))</f>
        <v>32.099999999999994</v>
      </c>
      <c r="AO9" s="35" t="s">
        <v>148</v>
      </c>
      <c r="AP9" s="35"/>
      <c r="AQ9" s="35"/>
      <c r="AR9" s="49">
        <f t="shared" ref="AR9:AR14" si="6">IF(Q9=0,"-",Q9)</f>
        <v>1</v>
      </c>
      <c r="AS9" s="47">
        <v>20</v>
      </c>
      <c r="AT9" s="49" t="str">
        <f>IF(AS9=0,"-",IF(AS9&gt;W9,"SIM","NÃO"))</f>
        <v>SIM</v>
      </c>
      <c r="AU9" s="210">
        <f>O9</f>
        <v>991.30434782608688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193</v>
      </c>
      <c r="D10" s="38">
        <v>24</v>
      </c>
      <c r="E10" s="39">
        <v>38</v>
      </c>
      <c r="F10" s="63"/>
      <c r="G10" s="40">
        <v>0.92</v>
      </c>
      <c r="H10" s="40"/>
      <c r="I10" s="41">
        <f t="shared" si="0"/>
        <v>991.30434782608688</v>
      </c>
      <c r="J10" s="41">
        <f t="shared" si="1"/>
        <v>388.51037311621855</v>
      </c>
      <c r="K10" s="38">
        <v>2</v>
      </c>
      <c r="L10" s="41">
        <f>IF(K10=K9,0,SUMIF(K10:$K$60,K10,I10:$I$60))</f>
        <v>991.30434782608688</v>
      </c>
      <c r="M10" s="41">
        <f>IF(K10=K9,0,SUMIF(K10:$K$60,K10,J10:$J$60))</f>
        <v>388.51037311621855</v>
      </c>
      <c r="N10" s="40">
        <v>1</v>
      </c>
      <c r="O10" s="41">
        <f t="shared" ref="O10:O60" si="7">L10*N10</f>
        <v>991.30434782608688</v>
      </c>
      <c r="P10" s="41">
        <f t="shared" ref="P10:P60" si="8">M10*N10</f>
        <v>388.51037311621855</v>
      </c>
      <c r="Q10" s="78">
        <v>1</v>
      </c>
      <c r="R10" s="80">
        <v>220</v>
      </c>
      <c r="S10" s="79">
        <f t="shared" ref="S10:S60" si="9">IF(V10=0,"-",IF(Q10=0,0,IF(Q10&lt;3,O10/R10,O10/(R10*SQRT(3)))))</f>
        <v>4.5059288537549405</v>
      </c>
      <c r="T10" s="43">
        <v>1.06</v>
      </c>
      <c r="U10" s="43">
        <v>0.72</v>
      </c>
      <c r="V10" s="42">
        <v>10</v>
      </c>
      <c r="W10" s="110">
        <f t="shared" ref="W10:W60" si="10">IF(V10=0,"-",IF(V10&lt;15,S10/(T10*U10),(S10/(T10*U10)/0.86)))</f>
        <v>5.9039948293434756</v>
      </c>
      <c r="X10" s="45">
        <v>20</v>
      </c>
      <c r="Y10" s="45">
        <v>3</v>
      </c>
      <c r="Z10" s="46">
        <f t="shared" ref="Z10:Z60" si="11">IF(Y10=0,"-",IF(Q10&lt;3,(200*(1/56)*X10*W10)/(Y10*R10),(100*SQRT(3)*(1/56)*X10*W10)/(Y10*R10)))</f>
        <v>0.63896047936617695</v>
      </c>
      <c r="AA10" s="47">
        <v>1</v>
      </c>
      <c r="AB10" s="47">
        <v>1</v>
      </c>
      <c r="AC10" s="102">
        <v>2.5</v>
      </c>
      <c r="AD10" s="46">
        <f t="shared" si="2"/>
        <v>2.5</v>
      </c>
      <c r="AE10" s="46">
        <f t="shared" si="3"/>
        <v>0.76675257523941232</v>
      </c>
      <c r="AF10" s="48">
        <f>IF(AB10=0,"-",IF(AC10=0,0,AE10+$AE$61))</f>
        <v>5.2229232936165939</v>
      </c>
      <c r="AG10" s="47">
        <v>1</v>
      </c>
      <c r="AH10" s="102">
        <v>2.5</v>
      </c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si="5"/>
        <v>32.099999999999994</v>
      </c>
      <c r="AO10" s="35" t="s">
        <v>148</v>
      </c>
      <c r="AP10" s="35"/>
      <c r="AQ10" s="35"/>
      <c r="AR10" s="49">
        <f t="shared" si="6"/>
        <v>1</v>
      </c>
      <c r="AS10" s="47">
        <v>20</v>
      </c>
      <c r="AT10" s="49" t="str">
        <f t="shared" ref="AT10:AT61" si="12">IF(AS10=0,"-",IF(AS10&gt;W10,"SIM","NÃO"))</f>
        <v>SIM</v>
      </c>
      <c r="AU10" s="50"/>
      <c r="AV10" s="50">
        <f>O10</f>
        <v>991.30434782608688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194</v>
      </c>
      <c r="D11" s="38">
        <v>24</v>
      </c>
      <c r="E11" s="39">
        <v>38</v>
      </c>
      <c r="F11" s="63"/>
      <c r="G11" s="40">
        <v>0.92</v>
      </c>
      <c r="H11" s="40"/>
      <c r="I11" s="41">
        <f t="shared" si="0"/>
        <v>991.30434782608688</v>
      </c>
      <c r="J11" s="41">
        <f t="shared" si="1"/>
        <v>388.51037311621855</v>
      </c>
      <c r="K11" s="38">
        <v>3</v>
      </c>
      <c r="L11" s="41">
        <f>IF(K11=K10,0,SUMIF(K11:$K$60,K11,I11:$I$60))</f>
        <v>991.30434782608688</v>
      </c>
      <c r="M11" s="41">
        <f>IF(K11=K10,0,SUMIF(K11:$K$60,K11,J11:$J$60))</f>
        <v>388.51037311621855</v>
      </c>
      <c r="N11" s="40">
        <v>1</v>
      </c>
      <c r="O11" s="41">
        <f t="shared" si="7"/>
        <v>991.30434782608688</v>
      </c>
      <c r="P11" s="41">
        <f t="shared" si="8"/>
        <v>388.51037311621855</v>
      </c>
      <c r="Q11" s="78">
        <v>1</v>
      </c>
      <c r="R11" s="80">
        <v>220</v>
      </c>
      <c r="S11" s="79">
        <f t="shared" si="9"/>
        <v>4.5059288537549405</v>
      </c>
      <c r="T11" s="43">
        <v>1.06</v>
      </c>
      <c r="U11" s="43">
        <v>0.72</v>
      </c>
      <c r="V11" s="42">
        <v>10</v>
      </c>
      <c r="W11" s="110">
        <f t="shared" si="10"/>
        <v>5.9039948293434756</v>
      </c>
      <c r="X11" s="45">
        <v>22</v>
      </c>
      <c r="Y11" s="45">
        <v>3</v>
      </c>
      <c r="Z11" s="46">
        <f t="shared" si="11"/>
        <v>0.70285652730279469</v>
      </c>
      <c r="AA11" s="47">
        <v>1</v>
      </c>
      <c r="AB11" s="47">
        <v>1</v>
      </c>
      <c r="AC11" s="102">
        <v>2.5</v>
      </c>
      <c r="AD11" s="46">
        <f t="shared" si="2"/>
        <v>2.5</v>
      </c>
      <c r="AE11" s="46">
        <f t="shared" si="3"/>
        <v>0.84342783276335354</v>
      </c>
      <c r="AF11" s="48">
        <f>IF(AB11=0,"-",IF(AC11=0,0,AE11+$AE$61))</f>
        <v>5.2995985511405355</v>
      </c>
      <c r="AG11" s="47">
        <v>1</v>
      </c>
      <c r="AH11" s="102">
        <v>2.5</v>
      </c>
      <c r="AI11" s="47">
        <v>1</v>
      </c>
      <c r="AJ11" s="102">
        <v>2.5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10.7</v>
      </c>
      <c r="AM11" s="44" t="str">
        <f>IF(AA11=2,IF(AC11&gt;=25,LOOKUP(AC11,'Tabela eletroduto'!$A$32:$A$43,'Tabela eletroduto'!$D$32:$D$43)),"-")</f>
        <v>-</v>
      </c>
      <c r="AN11" s="44">
        <f t="shared" si="5"/>
        <v>32.099999999999994</v>
      </c>
      <c r="AO11" s="35" t="s">
        <v>148</v>
      </c>
      <c r="AP11" s="35"/>
      <c r="AQ11" s="35"/>
      <c r="AR11" s="49">
        <f t="shared" si="6"/>
        <v>1</v>
      </c>
      <c r="AS11" s="47">
        <v>20</v>
      </c>
      <c r="AT11" s="49" t="str">
        <f t="shared" si="12"/>
        <v>SIM</v>
      </c>
      <c r="AU11" s="50"/>
      <c r="AV11" s="50"/>
      <c r="AW11" s="50">
        <f>O11</f>
        <v>991.30434782608688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78</v>
      </c>
      <c r="C12" s="37" t="s">
        <v>195</v>
      </c>
      <c r="D12" s="38">
        <v>24</v>
      </c>
      <c r="E12" s="39">
        <v>38</v>
      </c>
      <c r="F12" s="63"/>
      <c r="G12" s="40">
        <v>0.92</v>
      </c>
      <c r="H12" s="40"/>
      <c r="I12" s="41">
        <f t="shared" si="0"/>
        <v>991.30434782608688</v>
      </c>
      <c r="J12" s="41">
        <f t="shared" si="1"/>
        <v>388.51037311621855</v>
      </c>
      <c r="K12" s="38">
        <v>4</v>
      </c>
      <c r="L12" s="41">
        <f>IF(K12=K11,0,SUMIF(K12:$K$60,K12,I12:$I$60))</f>
        <v>991.30434782608688</v>
      </c>
      <c r="M12" s="41">
        <f>IF(K12=K11,0,SUMIF(K12:$K$60,K12,J12:$J$60))</f>
        <v>388.51037311621855</v>
      </c>
      <c r="N12" s="40">
        <v>1</v>
      </c>
      <c r="O12" s="41">
        <f t="shared" si="7"/>
        <v>991.30434782608688</v>
      </c>
      <c r="P12" s="41">
        <f t="shared" si="8"/>
        <v>388.51037311621855</v>
      </c>
      <c r="Q12" s="78">
        <v>1</v>
      </c>
      <c r="R12" s="80">
        <v>220</v>
      </c>
      <c r="S12" s="79">
        <f t="shared" si="9"/>
        <v>4.5059288537549405</v>
      </c>
      <c r="T12" s="43">
        <v>1.06</v>
      </c>
      <c r="U12" s="43">
        <v>0.72</v>
      </c>
      <c r="V12" s="42">
        <v>10</v>
      </c>
      <c r="W12" s="110">
        <f t="shared" si="10"/>
        <v>5.9039948293434756</v>
      </c>
      <c r="X12" s="45">
        <v>10</v>
      </c>
      <c r="Y12" s="45">
        <v>3</v>
      </c>
      <c r="Z12" s="46">
        <f t="shared" si="11"/>
        <v>0.31948023968308847</v>
      </c>
      <c r="AA12" s="47">
        <v>1</v>
      </c>
      <c r="AB12" s="47">
        <v>1</v>
      </c>
      <c r="AC12" s="102">
        <v>2.5</v>
      </c>
      <c r="AD12" s="46">
        <f t="shared" si="2"/>
        <v>2.5</v>
      </c>
      <c r="AE12" s="46">
        <f t="shared" si="3"/>
        <v>0.38337628761970616</v>
      </c>
      <c r="AF12" s="48">
        <f>IF(AB12=0,"-",IF(AC12=0,0,AE12+$AE$61))</f>
        <v>4.8395470059968879</v>
      </c>
      <c r="AG12" s="47">
        <v>1</v>
      </c>
      <c r="AH12" s="102">
        <v>2.5</v>
      </c>
      <c r="AI12" s="47">
        <v>1</v>
      </c>
      <c r="AJ12" s="102">
        <v>2.5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10.7</v>
      </c>
      <c r="AM12" s="44" t="str">
        <f>IF(AA12=2,IF(AC12&gt;=25,LOOKUP(AC12,'Tabela eletroduto'!$A$32:$A$43,'Tabela eletroduto'!$D$32:$D$43)),"-")</f>
        <v>-</v>
      </c>
      <c r="AN12" s="44">
        <f t="shared" si="5"/>
        <v>32.099999999999994</v>
      </c>
      <c r="AO12" s="35" t="s">
        <v>148</v>
      </c>
      <c r="AP12" s="35"/>
      <c r="AQ12" s="35"/>
      <c r="AR12" s="49">
        <f t="shared" si="6"/>
        <v>1</v>
      </c>
      <c r="AS12" s="47">
        <v>20</v>
      </c>
      <c r="AT12" s="49" t="str">
        <f t="shared" si="12"/>
        <v>SIM</v>
      </c>
      <c r="AU12" s="50"/>
      <c r="AV12" s="50">
        <f>O12</f>
        <v>991.30434782608688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78</v>
      </c>
      <c r="C13" s="37" t="s">
        <v>196</v>
      </c>
      <c r="D13" s="38">
        <v>24</v>
      </c>
      <c r="E13" s="39">
        <v>38</v>
      </c>
      <c r="F13" s="63"/>
      <c r="G13" s="40">
        <v>0.92</v>
      </c>
      <c r="H13" s="40"/>
      <c r="I13" s="41">
        <f t="shared" si="0"/>
        <v>991.30434782608688</v>
      </c>
      <c r="J13" s="41">
        <f t="shared" si="1"/>
        <v>388.51037311621855</v>
      </c>
      <c r="K13" s="38">
        <v>5</v>
      </c>
      <c r="L13" s="41">
        <f>IF(K13=K12,0,SUMIF(K13:$K$60,K13,I13:$I$60))</f>
        <v>991.30434782608688</v>
      </c>
      <c r="M13" s="41">
        <f>IF(K13=K12,0,SUMIF(K13:$K$60,K13,J13:$J$60))</f>
        <v>388.51037311621855</v>
      </c>
      <c r="N13" s="40">
        <v>1</v>
      </c>
      <c r="O13" s="41">
        <f t="shared" si="7"/>
        <v>991.30434782608688</v>
      </c>
      <c r="P13" s="41">
        <f t="shared" si="8"/>
        <v>388.51037311621855</v>
      </c>
      <c r="Q13" s="78">
        <v>1</v>
      </c>
      <c r="R13" s="80">
        <v>220</v>
      </c>
      <c r="S13" s="79">
        <f t="shared" si="9"/>
        <v>4.5059288537549405</v>
      </c>
      <c r="T13" s="43">
        <v>1.06</v>
      </c>
      <c r="U13" s="43">
        <v>0.72</v>
      </c>
      <c r="V13" s="42">
        <v>10</v>
      </c>
      <c r="W13" s="110">
        <f t="shared" si="10"/>
        <v>5.9039948293434756</v>
      </c>
      <c r="X13" s="45">
        <v>25</v>
      </c>
      <c r="Y13" s="45">
        <v>3</v>
      </c>
      <c r="Z13" s="46">
        <f t="shared" si="11"/>
        <v>0.79870059920772118</v>
      </c>
      <c r="AA13" s="47">
        <v>1</v>
      </c>
      <c r="AB13" s="47">
        <v>1</v>
      </c>
      <c r="AC13" s="102">
        <v>2.5</v>
      </c>
      <c r="AD13" s="46">
        <f t="shared" si="2"/>
        <v>2.5</v>
      </c>
      <c r="AE13" s="46">
        <f t="shared" si="3"/>
        <v>0.95844071904926542</v>
      </c>
      <c r="AF13" s="48">
        <f>IF(AB13=0,"-",IF(AC13=0,0,AE13+$AE$61))</f>
        <v>5.4146114374264478</v>
      </c>
      <c r="AG13" s="47">
        <v>1</v>
      </c>
      <c r="AH13" s="102">
        <v>2.5</v>
      </c>
      <c r="AI13" s="47">
        <v>1</v>
      </c>
      <c r="AJ13" s="102">
        <v>2.5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10.7</v>
      </c>
      <c r="AM13" s="44" t="str">
        <f>IF(AA13=2,IF(AC13&gt;=25,LOOKUP(AC13,'Tabela eletroduto'!$A$32:$A$43,'Tabela eletroduto'!$D$32:$D$43)),"-")</f>
        <v>-</v>
      </c>
      <c r="AN13" s="44">
        <f t="shared" si="5"/>
        <v>32.099999999999994</v>
      </c>
      <c r="AO13" s="35" t="s">
        <v>148</v>
      </c>
      <c r="AP13" s="35"/>
      <c r="AQ13" s="35"/>
      <c r="AR13" s="49">
        <f t="shared" si="6"/>
        <v>1</v>
      </c>
      <c r="AS13" s="47">
        <v>20</v>
      </c>
      <c r="AT13" s="49" t="str">
        <f t="shared" si="12"/>
        <v>SIM</v>
      </c>
      <c r="AU13" s="50">
        <f>O13</f>
        <v>991.30434782608688</v>
      </c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78</v>
      </c>
      <c r="C14" s="37" t="s">
        <v>197</v>
      </c>
      <c r="D14" s="38">
        <v>24</v>
      </c>
      <c r="E14" s="39">
        <v>38</v>
      </c>
      <c r="F14" s="63"/>
      <c r="G14" s="40">
        <v>0.92</v>
      </c>
      <c r="H14" s="40"/>
      <c r="I14" s="41">
        <f t="shared" si="0"/>
        <v>991.30434782608688</v>
      </c>
      <c r="J14" s="41">
        <f t="shared" si="1"/>
        <v>388.51037311621855</v>
      </c>
      <c r="K14" s="38">
        <v>6</v>
      </c>
      <c r="L14" s="41">
        <f>IF(K14=K13,0,SUMIF(K14:$K$60,K14,I14:$I$60))</f>
        <v>991.30434782608688</v>
      </c>
      <c r="M14" s="41">
        <f>IF(K14=K13,0,SUMIF(K14:$K$60,K14,J14:$J$60))</f>
        <v>388.51037311621855</v>
      </c>
      <c r="N14" s="40">
        <v>1</v>
      </c>
      <c r="O14" s="41">
        <f t="shared" si="7"/>
        <v>991.30434782608688</v>
      </c>
      <c r="P14" s="41">
        <f t="shared" si="8"/>
        <v>388.51037311621855</v>
      </c>
      <c r="Q14" s="78">
        <v>1</v>
      </c>
      <c r="R14" s="80">
        <v>220</v>
      </c>
      <c r="S14" s="79">
        <f t="shared" si="9"/>
        <v>4.5059288537549405</v>
      </c>
      <c r="T14" s="43">
        <v>1.06</v>
      </c>
      <c r="U14" s="43">
        <v>0.72</v>
      </c>
      <c r="V14" s="42">
        <v>10</v>
      </c>
      <c r="W14" s="110">
        <f t="shared" si="10"/>
        <v>5.9039948293434756</v>
      </c>
      <c r="X14" s="45">
        <v>25</v>
      </c>
      <c r="Y14" s="45">
        <v>3</v>
      </c>
      <c r="Z14" s="46">
        <f t="shared" si="11"/>
        <v>0.79870059920772118</v>
      </c>
      <c r="AA14" s="47">
        <v>1</v>
      </c>
      <c r="AB14" s="47">
        <v>1</v>
      </c>
      <c r="AC14" s="102">
        <v>2.5</v>
      </c>
      <c r="AD14" s="46">
        <f t="shared" si="2"/>
        <v>2.5</v>
      </c>
      <c r="AE14" s="46">
        <f t="shared" si="3"/>
        <v>0.95844071904926542</v>
      </c>
      <c r="AF14" s="48">
        <f>IF(AB14=0,"-",IF(AC14=0,0,AE14+$AE$61))</f>
        <v>5.4146114374264478</v>
      </c>
      <c r="AG14" s="47">
        <v>1</v>
      </c>
      <c r="AH14" s="102">
        <v>2.5</v>
      </c>
      <c r="AI14" s="47">
        <v>1</v>
      </c>
      <c r="AJ14" s="102">
        <v>2.5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10.7</v>
      </c>
      <c r="AM14" s="44" t="str">
        <f>IF(AA14=2,IF(AC14&gt;=25,LOOKUP(AC14,'Tabela eletroduto'!$A$32:$A$43,'Tabela eletroduto'!$D$32:$D$43)),"-")</f>
        <v>-</v>
      </c>
      <c r="AN14" s="44">
        <f t="shared" si="5"/>
        <v>32.099999999999994</v>
      </c>
      <c r="AO14" s="35" t="s">
        <v>148</v>
      </c>
      <c r="AP14" s="35"/>
      <c r="AQ14" s="35"/>
      <c r="AR14" s="49">
        <f t="shared" si="6"/>
        <v>1</v>
      </c>
      <c r="AS14" s="47">
        <v>20</v>
      </c>
      <c r="AT14" s="49" t="str">
        <f t="shared" si="12"/>
        <v>SIM</v>
      </c>
      <c r="AU14" s="50"/>
      <c r="AV14" s="50"/>
      <c r="AW14" s="50">
        <f>O14</f>
        <v>991.30434782608688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199</v>
      </c>
      <c r="C15" s="37" t="s">
        <v>200</v>
      </c>
      <c r="D15" s="38">
        <v>2</v>
      </c>
      <c r="E15" s="39">
        <v>1200</v>
      </c>
      <c r="F15" s="63"/>
      <c r="G15" s="40">
        <v>0.85</v>
      </c>
      <c r="H15" s="40"/>
      <c r="I15" s="41">
        <f t="shared" si="0"/>
        <v>2823.5294117647059</v>
      </c>
      <c r="J15" s="41">
        <f t="shared" si="1"/>
        <v>1487.3864121674453</v>
      </c>
      <c r="K15" s="38">
        <v>7</v>
      </c>
      <c r="L15" s="41">
        <f>IF(K15=K14,0,SUMIF(K15:$K$60,K15,I15:$I$60))</f>
        <v>2823.5294117647059</v>
      </c>
      <c r="M15" s="41">
        <f>IF(K15=K14,0,SUMIF(K15:$K$60,K15,J15:$J$60))</f>
        <v>1487.3864121674453</v>
      </c>
      <c r="N15" s="40">
        <v>1</v>
      </c>
      <c r="O15" s="41">
        <f t="shared" si="7"/>
        <v>2823.5294117647059</v>
      </c>
      <c r="P15" s="41">
        <f t="shared" si="8"/>
        <v>1487.3864121674453</v>
      </c>
      <c r="Q15" s="78">
        <v>2</v>
      </c>
      <c r="R15" s="80">
        <v>380</v>
      </c>
      <c r="S15" s="79">
        <f t="shared" si="9"/>
        <v>7.4303405572755414</v>
      </c>
      <c r="T15" s="43">
        <v>1.06</v>
      </c>
      <c r="U15" s="43">
        <v>0.72</v>
      </c>
      <c r="V15" s="42">
        <v>10</v>
      </c>
      <c r="W15" s="110">
        <f t="shared" si="10"/>
        <v>9.7357711704344094</v>
      </c>
      <c r="X15" s="45">
        <v>40</v>
      </c>
      <c r="Y15" s="45">
        <v>3</v>
      </c>
      <c r="Z15" s="46">
        <f t="shared" si="11"/>
        <v>1.2200214499291238</v>
      </c>
      <c r="AA15" s="47">
        <v>1</v>
      </c>
      <c r="AB15" s="47">
        <v>1</v>
      </c>
      <c r="AC15" s="102">
        <v>4</v>
      </c>
      <c r="AD15" s="46">
        <f t="shared" ref="AD15:AD61" si="13">IF(AB15=0,"-",AB15*AC15)</f>
        <v>4</v>
      </c>
      <c r="AE15" s="46">
        <f t="shared" ref="AE15:AE61" si="14">IF(AB15=0,"-",IF(AC15=0,0,IF(Q15&lt;3,(200*(1/56)*W15*X15)/(AD15*R15),(100*SQRT(3)*(1/56)*W15*X15)/(AD15*R15))))</f>
        <v>0.91501608744684282</v>
      </c>
      <c r="AF15" s="48">
        <f t="shared" si="4"/>
        <v>5.3711868058240251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ref="AN15:AN60" si="15">IF(AK15=0,"-",IF(AA15=1,((Q15*AB15+2)*AL15),((Q15*AB15+1)*AM15)))</f>
        <v>58</v>
      </c>
      <c r="AO15" s="35" t="s">
        <v>148</v>
      </c>
      <c r="AP15" s="35"/>
      <c r="AQ15" s="35"/>
      <c r="AR15" s="49">
        <f t="shared" ref="AR15:AR60" si="16">IF(Q15=0,"-",Q15)</f>
        <v>2</v>
      </c>
      <c r="AS15" s="47">
        <v>32</v>
      </c>
      <c r="AT15" s="49" t="str">
        <f t="shared" si="12"/>
        <v>SIM</v>
      </c>
      <c r="AU15" s="50">
        <f>O15/2</f>
        <v>1411.7647058823529</v>
      </c>
      <c r="AV15" s="50">
        <f>O15/2</f>
        <v>1411.7647058823529</v>
      </c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>
      <c r="A16" s="36">
        <v>8</v>
      </c>
      <c r="B16" s="35" t="s">
        <v>199</v>
      </c>
      <c r="C16" s="37" t="s">
        <v>200</v>
      </c>
      <c r="D16" s="38">
        <v>2</v>
      </c>
      <c r="E16" s="39">
        <v>1200</v>
      </c>
      <c r="F16" s="63"/>
      <c r="G16" s="40">
        <v>0.85</v>
      </c>
      <c r="H16" s="40"/>
      <c r="I16" s="41">
        <f t="shared" si="0"/>
        <v>2823.5294117647059</v>
      </c>
      <c r="J16" s="41">
        <f t="shared" si="1"/>
        <v>1487.3864121674453</v>
      </c>
      <c r="K16" s="38">
        <v>8</v>
      </c>
      <c r="L16" s="41">
        <f>IF(K16=K15,0,SUMIF(K16:$K$60,K16,I16:$I$60))</f>
        <v>2823.5294117647059</v>
      </c>
      <c r="M16" s="41">
        <f>IF(K16=K15,0,SUMIF(K16:$K$60,K16,J16:$J$60))</f>
        <v>1487.3864121674453</v>
      </c>
      <c r="N16" s="40">
        <v>1</v>
      </c>
      <c r="O16" s="41">
        <f t="shared" si="7"/>
        <v>2823.5294117647059</v>
      </c>
      <c r="P16" s="41">
        <f t="shared" si="8"/>
        <v>1487.3864121674453</v>
      </c>
      <c r="Q16" s="78">
        <v>2</v>
      </c>
      <c r="R16" s="80">
        <v>380</v>
      </c>
      <c r="S16" s="79">
        <f t="shared" si="9"/>
        <v>7.4303405572755414</v>
      </c>
      <c r="T16" s="43">
        <v>1.06</v>
      </c>
      <c r="U16" s="43">
        <v>0.72</v>
      </c>
      <c r="V16" s="42">
        <v>10</v>
      </c>
      <c r="W16" s="110">
        <f t="shared" si="10"/>
        <v>9.7357711704344094</v>
      </c>
      <c r="X16" s="45">
        <v>42</v>
      </c>
      <c r="Y16" s="45">
        <v>3</v>
      </c>
      <c r="Z16" s="46">
        <f t="shared" si="11"/>
        <v>1.2810225224255802</v>
      </c>
      <c r="AA16" s="47">
        <v>1</v>
      </c>
      <c r="AB16" s="47">
        <v>1</v>
      </c>
      <c r="AC16" s="102">
        <v>4</v>
      </c>
      <c r="AD16" s="46">
        <f t="shared" si="13"/>
        <v>4</v>
      </c>
      <c r="AE16" s="46">
        <f t="shared" si="14"/>
        <v>0.96076689181918506</v>
      </c>
      <c r="AF16" s="48">
        <f t="shared" si="4"/>
        <v>5.4169376101963671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5"/>
        <v>58</v>
      </c>
      <c r="AO16" s="35" t="s">
        <v>148</v>
      </c>
      <c r="AP16" s="35"/>
      <c r="AQ16" s="35"/>
      <c r="AR16" s="49">
        <f t="shared" si="16"/>
        <v>2</v>
      </c>
      <c r="AS16" s="47">
        <v>32</v>
      </c>
      <c r="AT16" s="49" t="str">
        <f t="shared" si="12"/>
        <v>SIM</v>
      </c>
      <c r="AU16" s="50">
        <f>O16/2</f>
        <v>1411.7647058823529</v>
      </c>
      <c r="AV16" s="50"/>
      <c r="AW16" s="50">
        <f>O16/2</f>
        <v>1411.7647058823529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>
        <f t="shared" si="0"/>
        <v>0</v>
      </c>
      <c r="J17" s="41">
        <f>I17*SIN(ACOS(G17))</f>
        <v>0</v>
      </c>
      <c r="K17" s="38"/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>L17*N17</f>
        <v>0</v>
      </c>
      <c r="P17" s="41">
        <f>M17*N17</f>
        <v>0</v>
      </c>
      <c r="Q17" s="78"/>
      <c r="R17" s="80"/>
      <c r="S17" s="79" t="str">
        <f>IF(V17=0,"-",IF(Q17=0,0,IF(Q17&lt;3,O17/R17,O17/(R17*SQRT(3)))))</f>
        <v>-</v>
      </c>
      <c r="T17" s="43"/>
      <c r="U17" s="43"/>
      <c r="V17" s="42"/>
      <c r="W17" s="110" t="str">
        <f>IF(V17=0,"-",IF(V17&lt;15,S17/(T17*U17),(S17/(T17*U17)/0.86)))</f>
        <v>-</v>
      </c>
      <c r="X17" s="45"/>
      <c r="Y17" s="45"/>
      <c r="Z17" s="46" t="str">
        <f>IF(Y17=0,"-",IF(Q17&lt;3,(200*(1/56)*X17*W17)/(Y17*R17),(100*SQRT(3)*(1/56)*X17*W17)/(Y17*R17)))</f>
        <v>-</v>
      </c>
      <c r="AA17" s="47"/>
      <c r="AB17" s="47"/>
      <c r="AC17" s="102"/>
      <c r="AD17" s="46" t="str">
        <f>IF(AB17=0,"-",AB17*AC17)</f>
        <v>-</v>
      </c>
      <c r="AE17" s="46" t="str">
        <f>IF(AB17=0,"-",IF(AC17=0,0,IF(Q17&lt;3,(200*(1/56)*W17*X17)/(AD17*R17),(100*SQRT(3)*(1/56)*W17*X17)/(AD17*R17))))</f>
        <v>-</v>
      </c>
      <c r="AF17" s="48" t="str">
        <f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>IF(AK17=0,"-",IF(AA17=1,((Q17*AB17+2)*AL17),((Q17*AB17+1)*AM17)))</f>
        <v>-</v>
      </c>
      <c r="AO17" s="35" t="s">
        <v>148</v>
      </c>
      <c r="AP17" s="35"/>
      <c r="AQ17" s="35"/>
      <c r="AR17" s="49" t="str">
        <f>IF(Q17=0,"-",Q17)</f>
        <v>-</v>
      </c>
      <c r="AS17" s="47"/>
      <c r="AT17" s="49" t="str">
        <f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7"/>
        <v>0</v>
      </c>
      <c r="P18" s="41">
        <f t="shared" si="8"/>
        <v>0</v>
      </c>
      <c r="Q18" s="78"/>
      <c r="R18" s="80"/>
      <c r="S18" s="79" t="str">
        <f t="shared" si="9"/>
        <v>-</v>
      </c>
      <c r="T18" s="43"/>
      <c r="U18" s="43"/>
      <c r="V18" s="42"/>
      <c r="W18" s="110" t="str">
        <f t="shared" si="10"/>
        <v>-</v>
      </c>
      <c r="X18" s="45">
        <v>35</v>
      </c>
      <c r="Y18" s="45">
        <v>3</v>
      </c>
      <c r="Z18" s="46" t="e">
        <f t="shared" si="11"/>
        <v>#VALUE!</v>
      </c>
      <c r="AA18" s="47">
        <v>1</v>
      </c>
      <c r="AB18" s="47">
        <v>1</v>
      </c>
      <c r="AC18" s="102">
        <v>1.5</v>
      </c>
      <c r="AD18" s="46">
        <f t="shared" si="13"/>
        <v>1.5</v>
      </c>
      <c r="AE18" s="46" t="e">
        <f t="shared" si="14"/>
        <v>#VALUE!</v>
      </c>
      <c r="AF18" s="48" t="e">
        <f t="shared" ref="AF18:AF25" si="17">IF(AB18=0,"-",IF(AC18=0,0,AE18+$AE$61))</f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5"/>
        <v>14</v>
      </c>
      <c r="AO18" s="35"/>
      <c r="AP18" s="35"/>
      <c r="AQ18" s="35"/>
      <c r="AR18" s="49" t="str">
        <f t="shared" si="16"/>
        <v>-</v>
      </c>
      <c r="AS18" s="47">
        <v>16</v>
      </c>
      <c r="AT18" s="49" t="str">
        <f t="shared" si="12"/>
        <v>NÃO</v>
      </c>
      <c r="AU18" s="50">
        <f>O18</f>
        <v>0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7"/>
        <v>0</v>
      </c>
      <c r="P19" s="41">
        <f t="shared" si="8"/>
        <v>0</v>
      </c>
      <c r="Q19" s="78"/>
      <c r="R19" s="80"/>
      <c r="S19" s="79" t="str">
        <f t="shared" si="9"/>
        <v>-</v>
      </c>
      <c r="T19" s="43"/>
      <c r="U19" s="43"/>
      <c r="V19" s="42"/>
      <c r="W19" s="110" t="str">
        <f t="shared" si="10"/>
        <v>-</v>
      </c>
      <c r="X19" s="45">
        <v>25</v>
      </c>
      <c r="Y19" s="45">
        <v>3</v>
      </c>
      <c r="Z19" s="46" t="e">
        <f t="shared" si="11"/>
        <v>#VALUE!</v>
      </c>
      <c r="AA19" s="47">
        <v>1</v>
      </c>
      <c r="AB19" s="47">
        <v>1</v>
      </c>
      <c r="AC19" s="102">
        <v>1.5</v>
      </c>
      <c r="AD19" s="46">
        <f t="shared" si="13"/>
        <v>1.5</v>
      </c>
      <c r="AE19" s="46" t="e">
        <f t="shared" si="14"/>
        <v>#VALUE!</v>
      </c>
      <c r="AF19" s="48" t="e">
        <f t="shared" si="17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5"/>
        <v>14</v>
      </c>
      <c r="AO19" s="35"/>
      <c r="AP19" s="35"/>
      <c r="AQ19" s="35"/>
      <c r="AR19" s="49" t="str">
        <f t="shared" si="16"/>
        <v>-</v>
      </c>
      <c r="AS19" s="47">
        <v>16</v>
      </c>
      <c r="AT19" s="49" t="str">
        <f t="shared" si="12"/>
        <v>NÃO</v>
      </c>
      <c r="AU19" s="50"/>
      <c r="AV19" s="50"/>
      <c r="AW19" s="50">
        <f>O19</f>
        <v>0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7"/>
        <v>0</v>
      </c>
      <c r="P20" s="41">
        <f t="shared" si="8"/>
        <v>0</v>
      </c>
      <c r="Q20" s="78"/>
      <c r="R20" s="80"/>
      <c r="S20" s="79" t="str">
        <f t="shared" si="9"/>
        <v>-</v>
      </c>
      <c r="T20" s="43"/>
      <c r="U20" s="43"/>
      <c r="V20" s="42"/>
      <c r="W20" s="110" t="str">
        <f t="shared" si="10"/>
        <v>-</v>
      </c>
      <c r="X20" s="45"/>
      <c r="Y20" s="45"/>
      <c r="Z20" s="46" t="str">
        <f t="shared" si="11"/>
        <v>-</v>
      </c>
      <c r="AA20" s="47"/>
      <c r="AB20" s="47"/>
      <c r="AC20" s="102"/>
      <c r="AD20" s="46" t="str">
        <f t="shared" si="13"/>
        <v>-</v>
      </c>
      <c r="AE20" s="46" t="str">
        <f t="shared" si="14"/>
        <v>-</v>
      </c>
      <c r="AF20" s="48" t="str">
        <f t="shared" si="17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5"/>
        <v>-</v>
      </c>
      <c r="AO20" s="35"/>
      <c r="AP20" s="35"/>
      <c r="AQ20" s="35"/>
      <c r="AR20" s="49" t="str">
        <f t="shared" si="16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7"/>
        <v>0</v>
      </c>
      <c r="P21" s="41">
        <f t="shared" si="8"/>
        <v>0</v>
      </c>
      <c r="Q21" s="78"/>
      <c r="R21" s="80"/>
      <c r="S21" s="79" t="str">
        <f t="shared" si="9"/>
        <v>-</v>
      </c>
      <c r="T21" s="43"/>
      <c r="U21" s="43"/>
      <c r="V21" s="42"/>
      <c r="W21" s="110" t="str">
        <f t="shared" si="10"/>
        <v>-</v>
      </c>
      <c r="X21" s="45"/>
      <c r="Y21" s="45"/>
      <c r="Z21" s="46" t="str">
        <f t="shared" si="11"/>
        <v>-</v>
      </c>
      <c r="AA21" s="47"/>
      <c r="AB21" s="47"/>
      <c r="AC21" s="102"/>
      <c r="AD21" s="46" t="str">
        <f t="shared" si="13"/>
        <v>-</v>
      </c>
      <c r="AE21" s="46" t="str">
        <f t="shared" si="14"/>
        <v>-</v>
      </c>
      <c r="AF21" s="48" t="str">
        <f t="shared" si="17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5"/>
        <v>-</v>
      </c>
      <c r="AO21" s="35"/>
      <c r="AP21" s="35"/>
      <c r="AQ21" s="35"/>
      <c r="AR21" s="49" t="str">
        <f t="shared" si="16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7"/>
        <v>0</v>
      </c>
      <c r="P22" s="41">
        <f t="shared" si="8"/>
        <v>0</v>
      </c>
      <c r="Q22" s="78"/>
      <c r="R22" s="80"/>
      <c r="S22" s="79" t="str">
        <f t="shared" si="9"/>
        <v>-</v>
      </c>
      <c r="T22" s="43"/>
      <c r="U22" s="43"/>
      <c r="V22" s="42"/>
      <c r="W22" s="110" t="str">
        <f t="shared" si="10"/>
        <v>-</v>
      </c>
      <c r="X22" s="45"/>
      <c r="Y22" s="45"/>
      <c r="Z22" s="46" t="str">
        <f t="shared" si="11"/>
        <v>-</v>
      </c>
      <c r="AA22" s="47"/>
      <c r="AB22" s="47"/>
      <c r="AC22" s="102"/>
      <c r="AD22" s="46" t="str">
        <f t="shared" si="13"/>
        <v>-</v>
      </c>
      <c r="AE22" s="46" t="str">
        <f t="shared" si="14"/>
        <v>-</v>
      </c>
      <c r="AF22" s="48" t="str">
        <f t="shared" si="17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5"/>
        <v>-</v>
      </c>
      <c r="AO22" s="35"/>
      <c r="AP22" s="35"/>
      <c r="AQ22" s="35"/>
      <c r="AR22" s="49" t="str">
        <f t="shared" si="16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7"/>
        <v>0</v>
      </c>
      <c r="P23" s="41">
        <f t="shared" si="8"/>
        <v>0</v>
      </c>
      <c r="Q23" s="78"/>
      <c r="R23" s="80"/>
      <c r="S23" s="79" t="str">
        <f t="shared" si="9"/>
        <v>-</v>
      </c>
      <c r="T23" s="43"/>
      <c r="U23" s="43"/>
      <c r="V23" s="42"/>
      <c r="W23" s="110" t="str">
        <f t="shared" si="10"/>
        <v>-</v>
      </c>
      <c r="X23" s="45"/>
      <c r="Y23" s="45"/>
      <c r="Z23" s="46" t="str">
        <f t="shared" si="11"/>
        <v>-</v>
      </c>
      <c r="AA23" s="47"/>
      <c r="AB23" s="47"/>
      <c r="AC23" s="102"/>
      <c r="AD23" s="46" t="str">
        <f t="shared" si="13"/>
        <v>-</v>
      </c>
      <c r="AE23" s="46" t="str">
        <f t="shared" si="14"/>
        <v>-</v>
      </c>
      <c r="AF23" s="48" t="str">
        <f t="shared" si="17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5"/>
        <v>-</v>
      </c>
      <c r="AO23" s="35"/>
      <c r="AP23" s="35"/>
      <c r="AQ23" s="35"/>
      <c r="AR23" s="49" t="str">
        <f t="shared" si="16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7"/>
        <v>0</v>
      </c>
      <c r="P24" s="41">
        <f t="shared" si="8"/>
        <v>0</v>
      </c>
      <c r="Q24" s="78"/>
      <c r="R24" s="80"/>
      <c r="S24" s="79" t="str">
        <f t="shared" si="9"/>
        <v>-</v>
      </c>
      <c r="T24" s="43"/>
      <c r="U24" s="43"/>
      <c r="V24" s="42"/>
      <c r="W24" s="110" t="str">
        <f t="shared" si="10"/>
        <v>-</v>
      </c>
      <c r="X24" s="45"/>
      <c r="Y24" s="45"/>
      <c r="Z24" s="46" t="str">
        <f t="shared" si="11"/>
        <v>-</v>
      </c>
      <c r="AA24" s="47"/>
      <c r="AB24" s="47"/>
      <c r="AC24" s="102"/>
      <c r="AD24" s="46" t="str">
        <f t="shared" si="13"/>
        <v>-</v>
      </c>
      <c r="AE24" s="46" t="str">
        <f t="shared" si="14"/>
        <v>-</v>
      </c>
      <c r="AF24" s="48" t="str">
        <f t="shared" si="17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5"/>
        <v>-</v>
      </c>
      <c r="AO24" s="35"/>
      <c r="AP24" s="35"/>
      <c r="AQ24" s="35"/>
      <c r="AR24" s="49" t="str">
        <f t="shared" si="16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7"/>
        <v>0</v>
      </c>
      <c r="P25" s="41">
        <f t="shared" si="8"/>
        <v>0</v>
      </c>
      <c r="Q25" s="78"/>
      <c r="R25" s="80"/>
      <c r="S25" s="79" t="str">
        <f t="shared" si="9"/>
        <v>-</v>
      </c>
      <c r="T25" s="43"/>
      <c r="U25" s="43"/>
      <c r="V25" s="42"/>
      <c r="W25" s="110" t="str">
        <f t="shared" si="10"/>
        <v>-</v>
      </c>
      <c r="X25" s="45"/>
      <c r="Y25" s="45"/>
      <c r="Z25" s="46" t="str">
        <f t="shared" si="11"/>
        <v>-</v>
      </c>
      <c r="AA25" s="47"/>
      <c r="AB25" s="47"/>
      <c r="AC25" s="102"/>
      <c r="AD25" s="46" t="str">
        <f t="shared" si="13"/>
        <v>-</v>
      </c>
      <c r="AE25" s="46" t="str">
        <f t="shared" si="14"/>
        <v>-</v>
      </c>
      <c r="AF25" s="48" t="str">
        <f t="shared" si="17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5"/>
        <v>-</v>
      </c>
      <c r="AO25" s="35"/>
      <c r="AP25" s="35"/>
      <c r="AQ25" s="35"/>
      <c r="AR25" s="49" t="str">
        <f t="shared" si="16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18">IF(D26=0,0,IF(F26=0,D26*E26/G26,D26*F26*750/(G26*H26)))</f>
        <v>0</v>
      </c>
      <c r="J26" s="41">
        <f t="shared" ref="J26:J44" si="19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>L26*N26</f>
        <v>0</v>
      </c>
      <c r="P26" s="41">
        <f>M26*N26</f>
        <v>0</v>
      </c>
      <c r="Q26" s="78"/>
      <c r="R26" s="80"/>
      <c r="S26" s="79" t="str">
        <f>IF(V26=0,"-",IF(Q26=0,0,IF(Q26&lt;3,O26/R26,O26/(R26*SQRT(3)))))</f>
        <v>-</v>
      </c>
      <c r="T26" s="43"/>
      <c r="U26" s="43"/>
      <c r="V26" s="42"/>
      <c r="W26" s="110" t="str">
        <f>IF(V26=0,"-",IF(V26&lt;15,S26/(T26*U26),(S26/(T26*U26)/0.86)))</f>
        <v>-</v>
      </c>
      <c r="X26" s="45"/>
      <c r="Y26" s="45"/>
      <c r="Z26" s="46" t="str">
        <f>IF(Y26=0,"-",IF(Q26&lt;3,(200*(1/56)*X26*W26)/(Y26*R26),(100*SQRT(3)*(1/56)*X26*W26)/(Y26*R26)))</f>
        <v>-</v>
      </c>
      <c r="AA26" s="47"/>
      <c r="AB26" s="47"/>
      <c r="AC26" s="102"/>
      <c r="AD26" s="46" t="str">
        <f>IF(AB26=0,"-",AB26*AC26)</f>
        <v>-</v>
      </c>
      <c r="AE26" s="46" t="str">
        <f>IF(AB26=0,"-",IF(AC26=0,0,IF(Q26&lt;3,(200*(1/56)*W26*X26)/(AD26*R26),(100*SQRT(3)*(1/56)*W26*X26)/(AD26*R26))))</f>
        <v>-</v>
      </c>
      <c r="AF26" s="48" t="str">
        <f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>IF(AK26=0,"-",IF(AA26=1,((Q26*AB26+2)*AL26),((Q26*AB26+1)*AM26)))</f>
        <v>-</v>
      </c>
      <c r="AO26" s="35"/>
      <c r="AP26" s="35"/>
      <c r="AQ26" s="35"/>
      <c r="AR26" s="49" t="str">
        <f>IF(Q26=0,"-",Q26)</f>
        <v>-</v>
      </c>
      <c r="AS26" s="47"/>
      <c r="AT26" s="49" t="str">
        <f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18"/>
        <v>0</v>
      </c>
      <c r="J27" s="41">
        <f t="shared" si="19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7"/>
        <v>0</v>
      </c>
      <c r="P27" s="41">
        <f t="shared" si="8"/>
        <v>0</v>
      </c>
      <c r="Q27" s="78"/>
      <c r="R27" s="80"/>
      <c r="S27" s="79" t="str">
        <f t="shared" si="9"/>
        <v>-</v>
      </c>
      <c r="T27" s="43"/>
      <c r="U27" s="43"/>
      <c r="V27" s="42"/>
      <c r="W27" s="110" t="str">
        <f t="shared" si="10"/>
        <v>-</v>
      </c>
      <c r="X27" s="45"/>
      <c r="Y27" s="45"/>
      <c r="Z27" s="46" t="str">
        <f t="shared" si="11"/>
        <v>-</v>
      </c>
      <c r="AA27" s="47"/>
      <c r="AB27" s="47"/>
      <c r="AC27" s="102"/>
      <c r="AD27" s="46" t="str">
        <f t="shared" si="13"/>
        <v>-</v>
      </c>
      <c r="AE27" s="46" t="str">
        <f t="shared" si="14"/>
        <v>-</v>
      </c>
      <c r="AF27" s="48" t="str">
        <f t="shared" ref="AF27:AF33" si="20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5"/>
        <v>-</v>
      </c>
      <c r="AO27" s="35"/>
      <c r="AP27" s="35"/>
      <c r="AQ27" s="35"/>
      <c r="AR27" s="49" t="str">
        <f t="shared" si="16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18"/>
        <v>0</v>
      </c>
      <c r="J28" s="41">
        <f t="shared" si="19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7"/>
        <v>0</v>
      </c>
      <c r="P28" s="41">
        <f t="shared" si="8"/>
        <v>0</v>
      </c>
      <c r="Q28" s="78"/>
      <c r="R28" s="80"/>
      <c r="S28" s="79" t="str">
        <f t="shared" si="9"/>
        <v>-</v>
      </c>
      <c r="T28" s="43"/>
      <c r="U28" s="43"/>
      <c r="V28" s="42"/>
      <c r="W28" s="110" t="str">
        <f t="shared" si="10"/>
        <v>-</v>
      </c>
      <c r="X28" s="45"/>
      <c r="Y28" s="45"/>
      <c r="Z28" s="46" t="str">
        <f t="shared" si="11"/>
        <v>-</v>
      </c>
      <c r="AA28" s="47"/>
      <c r="AB28" s="47"/>
      <c r="AC28" s="102"/>
      <c r="AD28" s="46" t="str">
        <f t="shared" si="13"/>
        <v>-</v>
      </c>
      <c r="AE28" s="46" t="str">
        <f t="shared" si="14"/>
        <v>-</v>
      </c>
      <c r="AF28" s="48" t="str">
        <f t="shared" si="20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5"/>
        <v>-</v>
      </c>
      <c r="AO28" s="35"/>
      <c r="AP28" s="35"/>
      <c r="AQ28" s="35"/>
      <c r="AR28" s="49" t="str">
        <f t="shared" si="16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18"/>
        <v>0</v>
      </c>
      <c r="J29" s="41">
        <f t="shared" si="19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7"/>
        <v>0</v>
      </c>
      <c r="P29" s="41">
        <f t="shared" si="8"/>
        <v>0</v>
      </c>
      <c r="Q29" s="78"/>
      <c r="R29" s="80"/>
      <c r="S29" s="79" t="str">
        <f t="shared" si="9"/>
        <v>-</v>
      </c>
      <c r="T29" s="43"/>
      <c r="U29" s="43"/>
      <c r="V29" s="42"/>
      <c r="W29" s="110" t="str">
        <f t="shared" si="10"/>
        <v>-</v>
      </c>
      <c r="X29" s="45"/>
      <c r="Y29" s="45"/>
      <c r="Z29" s="46" t="str">
        <f t="shared" si="11"/>
        <v>-</v>
      </c>
      <c r="AA29" s="47"/>
      <c r="AB29" s="47"/>
      <c r="AC29" s="102"/>
      <c r="AD29" s="46" t="str">
        <f t="shared" si="13"/>
        <v>-</v>
      </c>
      <c r="AE29" s="46" t="str">
        <f t="shared" si="14"/>
        <v>-</v>
      </c>
      <c r="AF29" s="48" t="str">
        <f t="shared" si="20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5"/>
        <v>-</v>
      </c>
      <c r="AO29" s="35"/>
      <c r="AP29" s="35"/>
      <c r="AQ29" s="35"/>
      <c r="AR29" s="49" t="str">
        <f t="shared" si="16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18"/>
        <v>0</v>
      </c>
      <c r="J30" s="41">
        <f t="shared" si="19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7"/>
        <v>0</v>
      </c>
      <c r="P30" s="41">
        <f t="shared" si="8"/>
        <v>0</v>
      </c>
      <c r="Q30" s="78"/>
      <c r="R30" s="80"/>
      <c r="S30" s="79" t="str">
        <f t="shared" si="9"/>
        <v>-</v>
      </c>
      <c r="T30" s="43"/>
      <c r="U30" s="43"/>
      <c r="V30" s="42"/>
      <c r="W30" s="110" t="str">
        <f t="shared" si="10"/>
        <v>-</v>
      </c>
      <c r="X30" s="45"/>
      <c r="Y30" s="45"/>
      <c r="Z30" s="46" t="str">
        <f t="shared" si="11"/>
        <v>-</v>
      </c>
      <c r="AA30" s="47"/>
      <c r="AB30" s="47"/>
      <c r="AC30" s="102"/>
      <c r="AD30" s="46" t="str">
        <f t="shared" si="13"/>
        <v>-</v>
      </c>
      <c r="AE30" s="46" t="str">
        <f t="shared" si="14"/>
        <v>-</v>
      </c>
      <c r="AF30" s="48" t="str">
        <f t="shared" si="20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5"/>
        <v>-</v>
      </c>
      <c r="AO30" s="35"/>
      <c r="AP30" s="35"/>
      <c r="AQ30" s="35"/>
      <c r="AR30" s="49" t="str">
        <f t="shared" si="16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18"/>
        <v>0</v>
      </c>
      <c r="J31" s="178">
        <f t="shared" si="19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7"/>
        <v>0</v>
      </c>
      <c r="P31" s="41">
        <f t="shared" si="8"/>
        <v>0</v>
      </c>
      <c r="Q31" s="78"/>
      <c r="R31" s="80"/>
      <c r="S31" s="79" t="str">
        <f t="shared" si="9"/>
        <v>-</v>
      </c>
      <c r="T31" s="43"/>
      <c r="U31" s="43"/>
      <c r="V31" s="42"/>
      <c r="W31" s="110" t="str">
        <f t="shared" si="10"/>
        <v>-</v>
      </c>
      <c r="X31" s="45"/>
      <c r="Y31" s="45"/>
      <c r="Z31" s="46" t="str">
        <f t="shared" si="11"/>
        <v>-</v>
      </c>
      <c r="AA31" s="47"/>
      <c r="AB31" s="47"/>
      <c r="AC31" s="102"/>
      <c r="AD31" s="46" t="str">
        <f t="shared" si="13"/>
        <v>-</v>
      </c>
      <c r="AE31" s="46" t="str">
        <f t="shared" si="14"/>
        <v>-</v>
      </c>
      <c r="AF31" s="48" t="str">
        <f t="shared" si="20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5"/>
        <v>-</v>
      </c>
      <c r="AO31" s="35"/>
      <c r="AP31" s="35"/>
      <c r="AQ31" s="35"/>
      <c r="AR31" s="49" t="str">
        <f t="shared" si="16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18"/>
        <v>0</v>
      </c>
      <c r="J32" s="41">
        <f t="shared" si="19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7"/>
        <v>0</v>
      </c>
      <c r="P32" s="41">
        <f t="shared" si="8"/>
        <v>0</v>
      </c>
      <c r="Q32" s="78"/>
      <c r="R32" s="80"/>
      <c r="S32" s="79" t="str">
        <f t="shared" si="9"/>
        <v>-</v>
      </c>
      <c r="T32" s="43"/>
      <c r="U32" s="43"/>
      <c r="V32" s="42"/>
      <c r="W32" s="110" t="str">
        <f t="shared" si="10"/>
        <v>-</v>
      </c>
      <c r="X32" s="45"/>
      <c r="Y32" s="45"/>
      <c r="Z32" s="46" t="str">
        <f t="shared" si="11"/>
        <v>-</v>
      </c>
      <c r="AA32" s="47"/>
      <c r="AB32" s="47"/>
      <c r="AC32" s="102"/>
      <c r="AD32" s="46" t="str">
        <f t="shared" si="13"/>
        <v>-</v>
      </c>
      <c r="AE32" s="46" t="str">
        <f t="shared" si="14"/>
        <v>-</v>
      </c>
      <c r="AF32" s="48" t="str">
        <f t="shared" si="20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5"/>
        <v>-</v>
      </c>
      <c r="AO32" s="35"/>
      <c r="AP32" s="35"/>
      <c r="AQ32" s="35"/>
      <c r="AR32" s="49" t="str">
        <f t="shared" si="16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18"/>
        <v>0</v>
      </c>
      <c r="J33" s="41">
        <f t="shared" si="19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7"/>
        <v>0</v>
      </c>
      <c r="P33" s="41">
        <f t="shared" si="8"/>
        <v>0</v>
      </c>
      <c r="Q33" s="78"/>
      <c r="R33" s="80"/>
      <c r="S33" s="79" t="str">
        <f t="shared" si="9"/>
        <v>-</v>
      </c>
      <c r="T33" s="43"/>
      <c r="U33" s="43"/>
      <c r="V33" s="42"/>
      <c r="W33" s="110" t="str">
        <f t="shared" si="10"/>
        <v>-</v>
      </c>
      <c r="X33" s="45"/>
      <c r="Y33" s="45"/>
      <c r="Z33" s="46" t="str">
        <f t="shared" si="11"/>
        <v>-</v>
      </c>
      <c r="AA33" s="47"/>
      <c r="AB33" s="47"/>
      <c r="AC33" s="102"/>
      <c r="AD33" s="46" t="str">
        <f t="shared" si="13"/>
        <v>-</v>
      </c>
      <c r="AE33" s="46" t="str">
        <f t="shared" si="14"/>
        <v>-</v>
      </c>
      <c r="AF33" s="48" t="str">
        <f t="shared" si="20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5"/>
        <v>-</v>
      </c>
      <c r="AO33" s="35"/>
      <c r="AP33" s="35"/>
      <c r="AQ33" s="35"/>
      <c r="AR33" s="49" t="str">
        <f t="shared" si="16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18"/>
        <v>0</v>
      </c>
      <c r="J34" s="41">
        <f t="shared" si="19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18"/>
        <v>0</v>
      </c>
      <c r="J35" s="41">
        <f t="shared" si="19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7"/>
        <v>0</v>
      </c>
      <c r="P35" s="41">
        <f t="shared" si="8"/>
        <v>0</v>
      </c>
      <c r="Q35" s="78"/>
      <c r="R35" s="80"/>
      <c r="S35" s="79" t="str">
        <f t="shared" si="9"/>
        <v>-</v>
      </c>
      <c r="T35" s="43"/>
      <c r="U35" s="43"/>
      <c r="V35" s="42"/>
      <c r="W35" s="110" t="str">
        <f t="shared" si="10"/>
        <v>-</v>
      </c>
      <c r="X35" s="45"/>
      <c r="Y35" s="45"/>
      <c r="Z35" s="46" t="str">
        <f t="shared" si="11"/>
        <v>-</v>
      </c>
      <c r="AA35" s="47"/>
      <c r="AB35" s="47"/>
      <c r="AC35" s="102"/>
      <c r="AD35" s="46" t="str">
        <f t="shared" si="13"/>
        <v>-</v>
      </c>
      <c r="AE35" s="46" t="str">
        <f t="shared" si="14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5"/>
        <v>-</v>
      </c>
      <c r="AO35" s="35"/>
      <c r="AP35" s="35"/>
      <c r="AQ35" s="35"/>
      <c r="AR35" s="49" t="str">
        <f t="shared" si="16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18"/>
        <v>0</v>
      </c>
      <c r="J36" s="41">
        <f t="shared" si="19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7"/>
        <v>0</v>
      </c>
      <c r="P36" s="41">
        <f t="shared" si="8"/>
        <v>0</v>
      </c>
      <c r="Q36" s="78"/>
      <c r="R36" s="80"/>
      <c r="S36" s="79" t="str">
        <f t="shared" si="9"/>
        <v>-</v>
      </c>
      <c r="T36" s="43"/>
      <c r="U36" s="43"/>
      <c r="V36" s="42"/>
      <c r="W36" s="110" t="str">
        <f t="shared" si="10"/>
        <v>-</v>
      </c>
      <c r="X36" s="45"/>
      <c r="Y36" s="45"/>
      <c r="Z36" s="46" t="str">
        <f t="shared" si="11"/>
        <v>-</v>
      </c>
      <c r="AA36" s="47"/>
      <c r="AB36" s="47"/>
      <c r="AC36" s="102"/>
      <c r="AD36" s="46" t="str">
        <f t="shared" si="13"/>
        <v>-</v>
      </c>
      <c r="AE36" s="46" t="str">
        <f t="shared" si="14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5"/>
        <v>-</v>
      </c>
      <c r="AO36" s="35"/>
      <c r="AP36" s="35"/>
      <c r="AQ36" s="35"/>
      <c r="AR36" s="49" t="str">
        <f t="shared" si="16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18"/>
        <v>0</v>
      </c>
      <c r="J38" s="41">
        <f t="shared" si="19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7"/>
        <v>0</v>
      </c>
      <c r="P38" s="41">
        <f t="shared" si="8"/>
        <v>0</v>
      </c>
      <c r="Q38" s="78"/>
      <c r="R38" s="80"/>
      <c r="S38" s="79" t="str">
        <f t="shared" si="9"/>
        <v>-</v>
      </c>
      <c r="T38" s="43"/>
      <c r="U38" s="43"/>
      <c r="V38" s="42"/>
      <c r="W38" s="110" t="str">
        <f t="shared" si="10"/>
        <v>-</v>
      </c>
      <c r="X38" s="45"/>
      <c r="Y38" s="45"/>
      <c r="Z38" s="46" t="str">
        <f t="shared" si="11"/>
        <v>-</v>
      </c>
      <c r="AA38" s="47"/>
      <c r="AB38" s="47"/>
      <c r="AC38" s="102"/>
      <c r="AD38" s="46" t="str">
        <f t="shared" si="13"/>
        <v>-</v>
      </c>
      <c r="AE38" s="46" t="str">
        <f t="shared" si="14"/>
        <v>-</v>
      </c>
      <c r="AF38" s="48" t="str">
        <f t="shared" ref="AF38:AF60" si="21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5"/>
        <v>-</v>
      </c>
      <c r="AO38" s="35"/>
      <c r="AP38" s="35"/>
      <c r="AQ38" s="35"/>
      <c r="AR38" s="49" t="str">
        <f t="shared" si="16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18"/>
        <v>0</v>
      </c>
      <c r="J39" s="41">
        <f t="shared" si="19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7"/>
        <v>0</v>
      </c>
      <c r="P39" s="41">
        <f t="shared" si="8"/>
        <v>0</v>
      </c>
      <c r="Q39" s="78"/>
      <c r="R39" s="80"/>
      <c r="S39" s="79" t="str">
        <f t="shared" si="9"/>
        <v>-</v>
      </c>
      <c r="T39" s="43"/>
      <c r="U39" s="43"/>
      <c r="V39" s="42"/>
      <c r="W39" s="110" t="str">
        <f t="shared" si="10"/>
        <v>-</v>
      </c>
      <c r="X39" s="45"/>
      <c r="Y39" s="45"/>
      <c r="Z39" s="46" t="str">
        <f t="shared" si="11"/>
        <v>-</v>
      </c>
      <c r="AA39" s="47"/>
      <c r="AB39" s="47"/>
      <c r="AC39" s="102"/>
      <c r="AD39" s="46" t="str">
        <f t="shared" si="13"/>
        <v>-</v>
      </c>
      <c r="AE39" s="46" t="str">
        <f t="shared" si="14"/>
        <v>-</v>
      </c>
      <c r="AF39" s="48" t="str">
        <f t="shared" si="21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5"/>
        <v>-</v>
      </c>
      <c r="AO39" s="35"/>
      <c r="AP39" s="35"/>
      <c r="AQ39" s="35"/>
      <c r="AR39" s="49" t="str">
        <f t="shared" si="16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18"/>
        <v>0</v>
      </c>
      <c r="J40" s="41">
        <f t="shared" si="19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7"/>
        <v>0</v>
      </c>
      <c r="P40" s="41">
        <f t="shared" si="8"/>
        <v>0</v>
      </c>
      <c r="Q40" s="78"/>
      <c r="R40" s="80"/>
      <c r="S40" s="79" t="str">
        <f t="shared" si="9"/>
        <v>-</v>
      </c>
      <c r="T40" s="43"/>
      <c r="U40" s="43"/>
      <c r="V40" s="42"/>
      <c r="W40" s="110" t="str">
        <f t="shared" si="10"/>
        <v>-</v>
      </c>
      <c r="X40" s="45"/>
      <c r="Y40" s="45"/>
      <c r="Z40" s="46" t="str">
        <f t="shared" si="11"/>
        <v>-</v>
      </c>
      <c r="AA40" s="47"/>
      <c r="AB40" s="47"/>
      <c r="AC40" s="102"/>
      <c r="AD40" s="46" t="str">
        <f t="shared" si="13"/>
        <v>-</v>
      </c>
      <c r="AE40" s="46" t="str">
        <f t="shared" si="14"/>
        <v>-</v>
      </c>
      <c r="AF40" s="48" t="str">
        <f t="shared" si="21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5"/>
        <v>-</v>
      </c>
      <c r="AO40" s="35"/>
      <c r="AP40" s="35"/>
      <c r="AQ40" s="35"/>
      <c r="AR40" s="49" t="str">
        <f t="shared" si="16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18"/>
        <v>0</v>
      </c>
      <c r="J41" s="41">
        <f t="shared" si="19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7"/>
        <v>0</v>
      </c>
      <c r="P41" s="41">
        <f t="shared" si="8"/>
        <v>0</v>
      </c>
      <c r="Q41" s="78"/>
      <c r="R41" s="80"/>
      <c r="S41" s="79" t="str">
        <f t="shared" si="9"/>
        <v>-</v>
      </c>
      <c r="T41" s="43"/>
      <c r="U41" s="43"/>
      <c r="V41" s="42"/>
      <c r="W41" s="110" t="str">
        <f t="shared" si="10"/>
        <v>-</v>
      </c>
      <c r="X41" s="45"/>
      <c r="Y41" s="45"/>
      <c r="Z41" s="46" t="str">
        <f t="shared" si="11"/>
        <v>-</v>
      </c>
      <c r="AA41" s="47"/>
      <c r="AB41" s="47"/>
      <c r="AC41" s="102"/>
      <c r="AD41" s="46" t="str">
        <f t="shared" si="13"/>
        <v>-</v>
      </c>
      <c r="AE41" s="46" t="str">
        <f t="shared" si="14"/>
        <v>-</v>
      </c>
      <c r="AF41" s="48" t="str">
        <f t="shared" si="21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5"/>
        <v>-</v>
      </c>
      <c r="AO41" s="35"/>
      <c r="AP41" s="35"/>
      <c r="AQ41" s="35"/>
      <c r="AR41" s="49" t="str">
        <f t="shared" si="16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18"/>
        <v>0</v>
      </c>
      <c r="J42" s="41">
        <f t="shared" si="19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7"/>
        <v>0</v>
      </c>
      <c r="P42" s="41">
        <f t="shared" si="8"/>
        <v>0</v>
      </c>
      <c r="Q42" s="78"/>
      <c r="R42" s="80"/>
      <c r="S42" s="79" t="str">
        <f t="shared" si="9"/>
        <v>-</v>
      </c>
      <c r="T42" s="43"/>
      <c r="U42" s="43"/>
      <c r="V42" s="42"/>
      <c r="W42" s="110" t="str">
        <f t="shared" si="10"/>
        <v>-</v>
      </c>
      <c r="X42" s="45"/>
      <c r="Y42" s="45"/>
      <c r="Z42" s="46" t="str">
        <f t="shared" si="11"/>
        <v>-</v>
      </c>
      <c r="AA42" s="47"/>
      <c r="AB42" s="47"/>
      <c r="AC42" s="102"/>
      <c r="AD42" s="46" t="str">
        <f t="shared" si="13"/>
        <v>-</v>
      </c>
      <c r="AE42" s="46" t="str">
        <f t="shared" si="14"/>
        <v>-</v>
      </c>
      <c r="AF42" s="48" t="str">
        <f t="shared" si="21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5"/>
        <v>-</v>
      </c>
      <c r="AO42" s="35"/>
      <c r="AP42" s="35"/>
      <c r="AQ42" s="35"/>
      <c r="AR42" s="49" t="str">
        <f t="shared" si="16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18"/>
        <v>0</v>
      </c>
      <c r="J43" s="41">
        <f t="shared" si="19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7"/>
        <v>0</v>
      </c>
      <c r="P43" s="41">
        <f t="shared" si="8"/>
        <v>0</v>
      </c>
      <c r="Q43" s="78"/>
      <c r="R43" s="80"/>
      <c r="S43" s="79" t="str">
        <f t="shared" si="9"/>
        <v>-</v>
      </c>
      <c r="T43" s="43"/>
      <c r="U43" s="43"/>
      <c r="V43" s="42"/>
      <c r="W43" s="110" t="str">
        <f t="shared" si="10"/>
        <v>-</v>
      </c>
      <c r="X43" s="45"/>
      <c r="Y43" s="45"/>
      <c r="Z43" s="46" t="str">
        <f t="shared" si="11"/>
        <v>-</v>
      </c>
      <c r="AA43" s="47"/>
      <c r="AB43" s="47"/>
      <c r="AC43" s="102"/>
      <c r="AD43" s="46" t="str">
        <f t="shared" si="13"/>
        <v>-</v>
      </c>
      <c r="AE43" s="46" t="str">
        <f t="shared" si="14"/>
        <v>-</v>
      </c>
      <c r="AF43" s="48" t="str">
        <f t="shared" si="21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5"/>
        <v>-</v>
      </c>
      <c r="AO43" s="35"/>
      <c r="AP43" s="35"/>
      <c r="AQ43" s="35"/>
      <c r="AR43" s="49" t="str">
        <f t="shared" si="16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18"/>
        <v>0</v>
      </c>
      <c r="J44" s="41">
        <f t="shared" si="19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7"/>
        <v>0</v>
      </c>
      <c r="P44" s="41">
        <f t="shared" si="8"/>
        <v>0</v>
      </c>
      <c r="Q44" s="78"/>
      <c r="R44" s="80"/>
      <c r="S44" s="79" t="str">
        <f t="shared" si="9"/>
        <v>-</v>
      </c>
      <c r="T44" s="43"/>
      <c r="U44" s="43"/>
      <c r="V44" s="42"/>
      <c r="W44" s="110" t="str">
        <f t="shared" si="10"/>
        <v>-</v>
      </c>
      <c r="X44" s="45"/>
      <c r="Y44" s="45"/>
      <c r="Z44" s="46" t="str">
        <f t="shared" si="11"/>
        <v>-</v>
      </c>
      <c r="AA44" s="47"/>
      <c r="AB44" s="47"/>
      <c r="AC44" s="102"/>
      <c r="AD44" s="46" t="str">
        <f t="shared" si="13"/>
        <v>-</v>
      </c>
      <c r="AE44" s="46" t="str">
        <f t="shared" si="14"/>
        <v>-</v>
      </c>
      <c r="AF44" s="48" t="str">
        <f t="shared" si="21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5"/>
        <v>-</v>
      </c>
      <c r="AO44" s="35"/>
      <c r="AP44" s="35"/>
      <c r="AQ44" s="35"/>
      <c r="AR44" s="49" t="str">
        <f t="shared" si="16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7"/>
        <v>0</v>
      </c>
      <c r="P45" s="41">
        <f t="shared" si="8"/>
        <v>0</v>
      </c>
      <c r="Q45" s="78"/>
      <c r="R45" s="80"/>
      <c r="S45" s="79" t="str">
        <f t="shared" si="9"/>
        <v>-</v>
      </c>
      <c r="T45" s="43"/>
      <c r="U45" s="43"/>
      <c r="V45" s="42"/>
      <c r="W45" s="110" t="str">
        <f t="shared" si="10"/>
        <v>-</v>
      </c>
      <c r="X45" s="45"/>
      <c r="Y45" s="45"/>
      <c r="Z45" s="46" t="str">
        <f t="shared" si="11"/>
        <v>-</v>
      </c>
      <c r="AA45" s="47"/>
      <c r="AB45" s="47"/>
      <c r="AC45" s="102"/>
      <c r="AD45" s="46" t="str">
        <f t="shared" si="13"/>
        <v>-</v>
      </c>
      <c r="AE45" s="46" t="str">
        <f t="shared" si="14"/>
        <v>-</v>
      </c>
      <c r="AF45" s="48" t="str">
        <f t="shared" si="21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5"/>
        <v>-</v>
      </c>
      <c r="AO45" s="35"/>
      <c r="AP45" s="35"/>
      <c r="AQ45" s="35"/>
      <c r="AR45" s="49" t="str">
        <f t="shared" si="16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7"/>
        <v>0</v>
      </c>
      <c r="P46" s="41">
        <f t="shared" si="8"/>
        <v>0</v>
      </c>
      <c r="Q46" s="78"/>
      <c r="R46" s="80"/>
      <c r="S46" s="79" t="str">
        <f t="shared" si="9"/>
        <v>-</v>
      </c>
      <c r="T46" s="43"/>
      <c r="U46" s="43"/>
      <c r="V46" s="42"/>
      <c r="W46" s="110" t="str">
        <f t="shared" si="10"/>
        <v>-</v>
      </c>
      <c r="X46" s="45"/>
      <c r="Y46" s="45"/>
      <c r="Z46" s="46" t="str">
        <f t="shared" si="11"/>
        <v>-</v>
      </c>
      <c r="AA46" s="47"/>
      <c r="AB46" s="47"/>
      <c r="AC46" s="102"/>
      <c r="AD46" s="46" t="str">
        <f t="shared" si="13"/>
        <v>-</v>
      </c>
      <c r="AE46" s="46" t="str">
        <f t="shared" si="14"/>
        <v>-</v>
      </c>
      <c r="AF46" s="48" t="str">
        <f t="shared" si="21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5"/>
        <v>-</v>
      </c>
      <c r="AO46" s="35"/>
      <c r="AP46" s="35"/>
      <c r="AQ46" s="35"/>
      <c r="AR46" s="49" t="str">
        <f t="shared" si="16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7"/>
        <v>0</v>
      </c>
      <c r="P47" s="41">
        <f t="shared" si="8"/>
        <v>0</v>
      </c>
      <c r="Q47" s="78"/>
      <c r="R47" s="80"/>
      <c r="S47" s="79" t="str">
        <f t="shared" si="9"/>
        <v>-</v>
      </c>
      <c r="T47" s="43"/>
      <c r="U47" s="43"/>
      <c r="V47" s="42"/>
      <c r="W47" s="110" t="str">
        <f t="shared" si="10"/>
        <v>-</v>
      </c>
      <c r="X47" s="45"/>
      <c r="Y47" s="45"/>
      <c r="Z47" s="46" t="str">
        <f t="shared" si="11"/>
        <v>-</v>
      </c>
      <c r="AA47" s="47"/>
      <c r="AB47" s="47"/>
      <c r="AC47" s="102"/>
      <c r="AD47" s="46" t="str">
        <f t="shared" si="13"/>
        <v>-</v>
      </c>
      <c r="AE47" s="46" t="str">
        <f t="shared" si="14"/>
        <v>-</v>
      </c>
      <c r="AF47" s="48" t="str">
        <f t="shared" si="21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5"/>
        <v>-</v>
      </c>
      <c r="AO47" s="35"/>
      <c r="AP47" s="35"/>
      <c r="AQ47" s="35"/>
      <c r="AR47" s="49" t="str">
        <f t="shared" si="16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7"/>
        <v>0</v>
      </c>
      <c r="P48" s="41">
        <f t="shared" si="8"/>
        <v>0</v>
      </c>
      <c r="Q48" s="78"/>
      <c r="R48" s="80"/>
      <c r="S48" s="79" t="str">
        <f t="shared" si="9"/>
        <v>-</v>
      </c>
      <c r="T48" s="43"/>
      <c r="U48" s="43"/>
      <c r="V48" s="42"/>
      <c r="W48" s="110" t="str">
        <f t="shared" si="10"/>
        <v>-</v>
      </c>
      <c r="X48" s="45"/>
      <c r="Y48" s="45"/>
      <c r="Z48" s="46" t="str">
        <f t="shared" si="11"/>
        <v>-</v>
      </c>
      <c r="AA48" s="47"/>
      <c r="AB48" s="47"/>
      <c r="AC48" s="102"/>
      <c r="AD48" s="46" t="str">
        <f t="shared" si="13"/>
        <v>-</v>
      </c>
      <c r="AE48" s="46" t="str">
        <f t="shared" si="14"/>
        <v>-</v>
      </c>
      <c r="AF48" s="48" t="str">
        <f t="shared" si="21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5"/>
        <v>-</v>
      </c>
      <c r="AO48" s="35"/>
      <c r="AP48" s="35"/>
      <c r="AQ48" s="35"/>
      <c r="AR48" s="49" t="str">
        <f t="shared" si="16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7"/>
        <v>0</v>
      </c>
      <c r="P49" s="41">
        <f t="shared" si="8"/>
        <v>0</v>
      </c>
      <c r="Q49" s="78"/>
      <c r="R49" s="80"/>
      <c r="S49" s="79" t="str">
        <f t="shared" si="9"/>
        <v>-</v>
      </c>
      <c r="T49" s="43"/>
      <c r="U49" s="43"/>
      <c r="V49" s="42"/>
      <c r="W49" s="110" t="str">
        <f t="shared" si="10"/>
        <v>-</v>
      </c>
      <c r="X49" s="45"/>
      <c r="Y49" s="45"/>
      <c r="Z49" s="46" t="str">
        <f t="shared" si="11"/>
        <v>-</v>
      </c>
      <c r="AA49" s="47"/>
      <c r="AB49" s="47"/>
      <c r="AC49" s="102"/>
      <c r="AD49" s="46" t="str">
        <f t="shared" si="13"/>
        <v>-</v>
      </c>
      <c r="AE49" s="46" t="str">
        <f t="shared" si="14"/>
        <v>-</v>
      </c>
      <c r="AF49" s="48" t="str">
        <f t="shared" si="21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5"/>
        <v>-</v>
      </c>
      <c r="AO49" s="35"/>
      <c r="AP49" s="35"/>
      <c r="AQ49" s="35"/>
      <c r="AR49" s="49" t="str">
        <f t="shared" si="16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7"/>
        <v>0</v>
      </c>
      <c r="P50" s="41">
        <f t="shared" si="8"/>
        <v>0</v>
      </c>
      <c r="Q50" s="78"/>
      <c r="R50" s="80"/>
      <c r="S50" s="79" t="str">
        <f t="shared" si="9"/>
        <v>-</v>
      </c>
      <c r="T50" s="43"/>
      <c r="U50" s="43"/>
      <c r="V50" s="42"/>
      <c r="W50" s="110" t="str">
        <f t="shared" si="10"/>
        <v>-</v>
      </c>
      <c r="X50" s="45"/>
      <c r="Y50" s="45"/>
      <c r="Z50" s="46" t="str">
        <f t="shared" si="11"/>
        <v>-</v>
      </c>
      <c r="AA50" s="47"/>
      <c r="AB50" s="47"/>
      <c r="AC50" s="102"/>
      <c r="AD50" s="46" t="str">
        <f t="shared" si="13"/>
        <v>-</v>
      </c>
      <c r="AE50" s="46" t="str">
        <f t="shared" si="14"/>
        <v>-</v>
      </c>
      <c r="AF50" s="48" t="str">
        <f t="shared" si="21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5"/>
        <v>-</v>
      </c>
      <c r="AO50" s="35"/>
      <c r="AP50" s="35"/>
      <c r="AQ50" s="35"/>
      <c r="AR50" s="49" t="str">
        <f t="shared" si="16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7"/>
        <v>0</v>
      </c>
      <c r="P51" s="41">
        <f t="shared" si="8"/>
        <v>0</v>
      </c>
      <c r="Q51" s="78"/>
      <c r="R51" s="80"/>
      <c r="S51" s="79" t="str">
        <f t="shared" si="9"/>
        <v>-</v>
      </c>
      <c r="T51" s="43"/>
      <c r="U51" s="43"/>
      <c r="V51" s="42"/>
      <c r="W51" s="110" t="str">
        <f t="shared" si="10"/>
        <v>-</v>
      </c>
      <c r="X51" s="45"/>
      <c r="Y51" s="45"/>
      <c r="Z51" s="46" t="str">
        <f t="shared" si="11"/>
        <v>-</v>
      </c>
      <c r="AA51" s="47"/>
      <c r="AB51" s="47"/>
      <c r="AC51" s="102"/>
      <c r="AD51" s="46" t="str">
        <f t="shared" si="13"/>
        <v>-</v>
      </c>
      <c r="AE51" s="46" t="str">
        <f t="shared" si="14"/>
        <v>-</v>
      </c>
      <c r="AF51" s="48" t="str">
        <f t="shared" si="21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5"/>
        <v>-</v>
      </c>
      <c r="AO51" s="35"/>
      <c r="AP51" s="35"/>
      <c r="AQ51" s="35"/>
      <c r="AR51" s="49" t="str">
        <f t="shared" si="16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7"/>
        <v>0</v>
      </c>
      <c r="P52" s="41">
        <f t="shared" si="8"/>
        <v>0</v>
      </c>
      <c r="Q52" s="78"/>
      <c r="R52" s="80"/>
      <c r="S52" s="79" t="str">
        <f t="shared" si="9"/>
        <v>-</v>
      </c>
      <c r="T52" s="43"/>
      <c r="U52" s="43"/>
      <c r="V52" s="42"/>
      <c r="W52" s="110" t="str">
        <f t="shared" si="10"/>
        <v>-</v>
      </c>
      <c r="X52" s="45"/>
      <c r="Y52" s="45"/>
      <c r="Z52" s="46" t="str">
        <f t="shared" si="11"/>
        <v>-</v>
      </c>
      <c r="AA52" s="47"/>
      <c r="AB52" s="47"/>
      <c r="AC52" s="102"/>
      <c r="AD52" s="46" t="str">
        <f t="shared" si="13"/>
        <v>-</v>
      </c>
      <c r="AE52" s="46" t="str">
        <f t="shared" si="14"/>
        <v>-</v>
      </c>
      <c r="AF52" s="48" t="str">
        <f t="shared" si="21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5"/>
        <v>-</v>
      </c>
      <c r="AO52" s="35"/>
      <c r="AP52" s="35"/>
      <c r="AQ52" s="35"/>
      <c r="AR52" s="49" t="str">
        <f t="shared" si="16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7"/>
        <v>0</v>
      </c>
      <c r="P53" s="41">
        <f t="shared" si="8"/>
        <v>0</v>
      </c>
      <c r="Q53" s="78"/>
      <c r="R53" s="80"/>
      <c r="S53" s="79" t="str">
        <f t="shared" si="9"/>
        <v>-</v>
      </c>
      <c r="T53" s="43"/>
      <c r="U53" s="43"/>
      <c r="V53" s="42"/>
      <c r="W53" s="110" t="str">
        <f t="shared" si="10"/>
        <v>-</v>
      </c>
      <c r="X53" s="45"/>
      <c r="Y53" s="45"/>
      <c r="Z53" s="46" t="str">
        <f t="shared" si="11"/>
        <v>-</v>
      </c>
      <c r="AA53" s="47"/>
      <c r="AB53" s="47"/>
      <c r="AC53" s="102"/>
      <c r="AD53" s="46" t="str">
        <f t="shared" si="13"/>
        <v>-</v>
      </c>
      <c r="AE53" s="46" t="str">
        <f t="shared" si="14"/>
        <v>-</v>
      </c>
      <c r="AF53" s="48" t="str">
        <f t="shared" si="21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5"/>
        <v>-</v>
      </c>
      <c r="AO53" s="35"/>
      <c r="AP53" s="35"/>
      <c r="AQ53" s="35"/>
      <c r="AR53" s="49" t="str">
        <f t="shared" si="16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7"/>
        <v>0</v>
      </c>
      <c r="P54" s="41">
        <f t="shared" si="8"/>
        <v>0</v>
      </c>
      <c r="Q54" s="78"/>
      <c r="R54" s="80"/>
      <c r="S54" s="79" t="str">
        <f t="shared" si="9"/>
        <v>-</v>
      </c>
      <c r="T54" s="43"/>
      <c r="U54" s="43"/>
      <c r="V54" s="42"/>
      <c r="W54" s="110" t="str">
        <f t="shared" si="10"/>
        <v>-</v>
      </c>
      <c r="X54" s="45"/>
      <c r="Y54" s="45"/>
      <c r="Z54" s="46" t="str">
        <f t="shared" si="11"/>
        <v>-</v>
      </c>
      <c r="AA54" s="47"/>
      <c r="AB54" s="47"/>
      <c r="AC54" s="102"/>
      <c r="AD54" s="46" t="str">
        <f t="shared" si="13"/>
        <v>-</v>
      </c>
      <c r="AE54" s="46" t="str">
        <f t="shared" si="14"/>
        <v>-</v>
      </c>
      <c r="AF54" s="48" t="str">
        <f t="shared" si="21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5"/>
        <v>-</v>
      </c>
      <c r="AO54" s="35"/>
      <c r="AP54" s="35"/>
      <c r="AQ54" s="35"/>
      <c r="AR54" s="49" t="str">
        <f t="shared" si="16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7"/>
        <v>0</v>
      </c>
      <c r="P55" s="41">
        <f t="shared" si="8"/>
        <v>0</v>
      </c>
      <c r="Q55" s="78"/>
      <c r="R55" s="80"/>
      <c r="S55" s="79" t="str">
        <f t="shared" si="9"/>
        <v>-</v>
      </c>
      <c r="T55" s="43"/>
      <c r="U55" s="43"/>
      <c r="V55" s="42"/>
      <c r="W55" s="110" t="str">
        <f t="shared" si="10"/>
        <v>-</v>
      </c>
      <c r="X55" s="45"/>
      <c r="Y55" s="45"/>
      <c r="Z55" s="46" t="str">
        <f t="shared" si="11"/>
        <v>-</v>
      </c>
      <c r="AA55" s="47"/>
      <c r="AB55" s="47"/>
      <c r="AC55" s="102"/>
      <c r="AD55" s="46" t="str">
        <f t="shared" si="13"/>
        <v>-</v>
      </c>
      <c r="AE55" s="46" t="str">
        <f t="shared" si="14"/>
        <v>-</v>
      </c>
      <c r="AF55" s="48" t="str">
        <f t="shared" si="21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5"/>
        <v>-</v>
      </c>
      <c r="AO55" s="35"/>
      <c r="AP55" s="35"/>
      <c r="AQ55" s="35"/>
      <c r="AR55" s="49" t="str">
        <f t="shared" si="16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7"/>
        <v>0</v>
      </c>
      <c r="P56" s="41">
        <f t="shared" si="8"/>
        <v>0</v>
      </c>
      <c r="Q56" s="78"/>
      <c r="R56" s="80"/>
      <c r="S56" s="79" t="str">
        <f t="shared" si="9"/>
        <v>-</v>
      </c>
      <c r="T56" s="43"/>
      <c r="U56" s="43"/>
      <c r="V56" s="42"/>
      <c r="W56" s="110" t="str">
        <f t="shared" si="10"/>
        <v>-</v>
      </c>
      <c r="X56" s="45"/>
      <c r="Y56" s="45"/>
      <c r="Z56" s="46" t="str">
        <f t="shared" si="11"/>
        <v>-</v>
      </c>
      <c r="AA56" s="47"/>
      <c r="AB56" s="47"/>
      <c r="AC56" s="102"/>
      <c r="AD56" s="46" t="str">
        <f t="shared" si="13"/>
        <v>-</v>
      </c>
      <c r="AE56" s="46" t="str">
        <f t="shared" si="14"/>
        <v>-</v>
      </c>
      <c r="AF56" s="48" t="str">
        <f t="shared" si="21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5"/>
        <v>-</v>
      </c>
      <c r="AO56" s="35"/>
      <c r="AP56" s="35"/>
      <c r="AQ56" s="35"/>
      <c r="AR56" s="49" t="str">
        <f t="shared" si="16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7"/>
        <v>0</v>
      </c>
      <c r="P57" s="41">
        <f t="shared" si="8"/>
        <v>0</v>
      </c>
      <c r="Q57" s="78"/>
      <c r="R57" s="80"/>
      <c r="S57" s="79" t="str">
        <f t="shared" si="9"/>
        <v>-</v>
      </c>
      <c r="T57" s="43"/>
      <c r="U57" s="43"/>
      <c r="V57" s="42"/>
      <c r="W57" s="110" t="str">
        <f t="shared" si="10"/>
        <v>-</v>
      </c>
      <c r="X57" s="45"/>
      <c r="Y57" s="45"/>
      <c r="Z57" s="46" t="str">
        <f t="shared" si="11"/>
        <v>-</v>
      </c>
      <c r="AA57" s="47"/>
      <c r="AB57" s="47"/>
      <c r="AC57" s="102"/>
      <c r="AD57" s="46" t="str">
        <f t="shared" si="13"/>
        <v>-</v>
      </c>
      <c r="AE57" s="46" t="str">
        <f t="shared" si="14"/>
        <v>-</v>
      </c>
      <c r="AF57" s="48" t="str">
        <f t="shared" si="21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5"/>
        <v>-</v>
      </c>
      <c r="AO57" s="35"/>
      <c r="AP57" s="35"/>
      <c r="AQ57" s="35"/>
      <c r="AR57" s="49" t="str">
        <f t="shared" si="16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7"/>
        <v>0</v>
      </c>
      <c r="P58" s="41">
        <f t="shared" si="8"/>
        <v>0</v>
      </c>
      <c r="Q58" s="78"/>
      <c r="R58" s="80"/>
      <c r="S58" s="79" t="str">
        <f t="shared" si="9"/>
        <v>-</v>
      </c>
      <c r="T58" s="43"/>
      <c r="U58" s="43"/>
      <c r="V58" s="42"/>
      <c r="W58" s="110" t="str">
        <f t="shared" si="10"/>
        <v>-</v>
      </c>
      <c r="X58" s="45"/>
      <c r="Y58" s="45"/>
      <c r="Z58" s="46" t="str">
        <f t="shared" si="11"/>
        <v>-</v>
      </c>
      <c r="AA58" s="47"/>
      <c r="AB58" s="47"/>
      <c r="AC58" s="102"/>
      <c r="AD58" s="46" t="str">
        <f t="shared" si="13"/>
        <v>-</v>
      </c>
      <c r="AE58" s="46" t="str">
        <f t="shared" si="14"/>
        <v>-</v>
      </c>
      <c r="AF58" s="48" t="str">
        <f t="shared" si="21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5"/>
        <v>-</v>
      </c>
      <c r="AO58" s="35"/>
      <c r="AP58" s="35"/>
      <c r="AQ58" s="35"/>
      <c r="AR58" s="49" t="str">
        <f t="shared" si="16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7"/>
        <v>0</v>
      </c>
      <c r="P59" s="41">
        <f t="shared" si="8"/>
        <v>0</v>
      </c>
      <c r="Q59" s="78"/>
      <c r="R59" s="80"/>
      <c r="S59" s="79" t="str">
        <f t="shared" si="9"/>
        <v>-</v>
      </c>
      <c r="T59" s="43"/>
      <c r="U59" s="43"/>
      <c r="V59" s="42"/>
      <c r="W59" s="110" t="str">
        <f t="shared" si="10"/>
        <v>-</v>
      </c>
      <c r="X59" s="45"/>
      <c r="Y59" s="45"/>
      <c r="Z59" s="46" t="str">
        <f t="shared" si="11"/>
        <v>-</v>
      </c>
      <c r="AA59" s="47"/>
      <c r="AB59" s="47"/>
      <c r="AC59" s="102"/>
      <c r="AD59" s="46" t="str">
        <f t="shared" si="13"/>
        <v>-</v>
      </c>
      <c r="AE59" s="46" t="str">
        <f t="shared" si="14"/>
        <v>-</v>
      </c>
      <c r="AF59" s="48" t="str">
        <f t="shared" si="21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5"/>
        <v>-</v>
      </c>
      <c r="AO59" s="35"/>
      <c r="AP59" s="35"/>
      <c r="AQ59" s="35"/>
      <c r="AR59" s="49" t="str">
        <f t="shared" si="16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7"/>
        <v>0</v>
      </c>
      <c r="P60" s="41">
        <f t="shared" si="8"/>
        <v>0</v>
      </c>
      <c r="Q60" s="78"/>
      <c r="R60" s="80"/>
      <c r="S60" s="79" t="str">
        <f t="shared" si="9"/>
        <v>-</v>
      </c>
      <c r="T60" s="43"/>
      <c r="U60" s="43"/>
      <c r="V60" s="42"/>
      <c r="W60" s="110" t="str">
        <f t="shared" si="10"/>
        <v>-</v>
      </c>
      <c r="X60" s="45"/>
      <c r="Y60" s="45"/>
      <c r="Z60" s="46" t="str">
        <f t="shared" si="11"/>
        <v>-</v>
      </c>
      <c r="AA60" s="47"/>
      <c r="AB60" s="47"/>
      <c r="AC60" s="102"/>
      <c r="AD60" s="46" t="str">
        <f t="shared" si="13"/>
        <v>-</v>
      </c>
      <c r="AE60" s="46" t="str">
        <f t="shared" si="14"/>
        <v>-</v>
      </c>
      <c r="AF60" s="48" t="str">
        <f t="shared" si="21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5"/>
        <v>-</v>
      </c>
      <c r="AO60" s="35"/>
      <c r="AP60" s="35"/>
      <c r="AQ60" s="35"/>
      <c r="AR60" s="49" t="str">
        <f t="shared" si="16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6" t="s">
        <v>74</v>
      </c>
      <c r="B61" s="367"/>
      <c r="C61" s="367"/>
      <c r="D61" s="368"/>
      <c r="E61" s="51"/>
      <c r="F61" s="51">
        <f>SUM(F9:F58)</f>
        <v>0</v>
      </c>
      <c r="G61" s="52">
        <f>COS(ASIN(J61/I61))</f>
        <v>0.88915746556291353</v>
      </c>
      <c r="H61" s="112"/>
      <c r="I61" s="77">
        <f>SUM(I9:I60)</f>
        <v>11594.884910485933</v>
      </c>
      <c r="J61" s="77">
        <f>SUM(J9:J60)</f>
        <v>5305.835063032202</v>
      </c>
      <c r="K61" s="77">
        <v>1</v>
      </c>
      <c r="L61" s="77">
        <f>SUM(L9:L60)</f>
        <v>11594.884910485933</v>
      </c>
      <c r="M61" s="77">
        <f>SUM(M9:M60)</f>
        <v>5305.835063032202</v>
      </c>
      <c r="N61" s="56">
        <v>1</v>
      </c>
      <c r="O61" s="77">
        <f>L61*N61</f>
        <v>11594.884910485933</v>
      </c>
      <c r="P61" s="77">
        <f>M61*N61</f>
        <v>5305.835063032202</v>
      </c>
      <c r="Q61" s="74">
        <v>3</v>
      </c>
      <c r="R61" s="75">
        <v>220</v>
      </c>
      <c r="S61" s="76">
        <f>IF(Q61=0,0,IF(Q61&lt;3,O61/R61,O61/(R61*SQRT(3))))</f>
        <v>30.428681474053562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42.262057602852174</v>
      </c>
      <c r="X61" s="59">
        <v>30</v>
      </c>
      <c r="Y61" s="59">
        <v>3</v>
      </c>
      <c r="Z61" s="60">
        <f>IF(Q61&lt;3,(200*(1/56)*X61*W61)/(Y61*R61),(100*SQRT(3)*(1/56)*X61*W61)/(Y61*R61))</f>
        <v>5.9415609578362423</v>
      </c>
      <c r="AA61" s="53">
        <v>1</v>
      </c>
      <c r="AB61" s="62">
        <v>1</v>
      </c>
      <c r="AC61" s="115">
        <v>4</v>
      </c>
      <c r="AD61" s="60">
        <f t="shared" si="13"/>
        <v>4</v>
      </c>
      <c r="AE61" s="60">
        <f t="shared" si="14"/>
        <v>4.4561707183771819</v>
      </c>
      <c r="AF61" s="48">
        <f>IF(AB61=0,"-",IF(AC61=0,0,AE61))</f>
        <v>4.4561707183771819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2"/>
        <v>NÃO</v>
      </c>
      <c r="AU61" s="55">
        <f>SUM(AU9:AU60)</f>
        <v>4806.1381074168794</v>
      </c>
      <c r="AV61" s="55">
        <f>SUM(AV9:AV60)</f>
        <v>3394.3734015345267</v>
      </c>
      <c r="AW61" s="55">
        <f>SUM(AW9:AW60)</f>
        <v>3394.3734015345267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0.41450502911593434</v>
      </c>
      <c r="AV62" s="61">
        <f>AV61/L61</f>
        <v>0.29274748544203283</v>
      </c>
      <c r="AW62" s="61">
        <f>AW61/L61</f>
        <v>0.29274748544203283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9" t="s">
        <v>18</v>
      </c>
      <c r="AP63" s="369"/>
      <c r="AQ63" s="369"/>
      <c r="AR63" s="369"/>
      <c r="AS63" s="369"/>
      <c r="AT63" s="113"/>
      <c r="AU63" s="370">
        <f>(MAX(AU61:AW61)-(AU61+AV61+AW61)/3)/((AU61+AV61+AW61)/3)</f>
        <v>0.24351508734780306</v>
      </c>
      <c r="AV63" s="370"/>
      <c r="AW63" s="370"/>
    </row>
    <row r="64" spans="1:73" s="10" customFormat="1">
      <c r="A64" s="95"/>
      <c r="B64" s="371" t="s">
        <v>124</v>
      </c>
      <c r="C64" s="372"/>
      <c r="D64" s="372"/>
      <c r="E64" s="373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4"/>
      <c r="AP64" s="374"/>
      <c r="AQ64" s="374"/>
      <c r="AR64" s="374"/>
      <c r="AS64" s="374"/>
      <c r="AT64" s="374"/>
      <c r="AU64" s="374"/>
      <c r="AV64" s="374"/>
      <c r="AW64" s="37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81" t="s">
        <v>123</v>
      </c>
      <c r="D65" s="382"/>
      <c r="E65" s="383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4"/>
      <c r="AP65" s="374"/>
      <c r="AQ65" s="374"/>
      <c r="AR65" s="374"/>
      <c r="AS65" s="374"/>
      <c r="AT65" s="374"/>
      <c r="AU65" s="374"/>
      <c r="AV65" s="374"/>
      <c r="AW65" s="37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378" t="s">
        <v>107</v>
      </c>
      <c r="D66" s="379"/>
      <c r="E66" s="380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4"/>
      <c r="AP66" s="374"/>
      <c r="AQ66" s="374"/>
      <c r="AR66" s="374"/>
      <c r="AS66" s="374"/>
      <c r="AT66" s="374"/>
      <c r="AU66" s="374"/>
      <c r="AV66" s="374"/>
      <c r="AW66" s="37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378" t="s">
        <v>108</v>
      </c>
      <c r="D67" s="379"/>
      <c r="E67" s="380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4"/>
      <c r="AP67" s="374"/>
      <c r="AQ67" s="374"/>
      <c r="AR67" s="374"/>
      <c r="AS67" s="374"/>
      <c r="AT67" s="374"/>
      <c r="AU67" s="374"/>
      <c r="AV67" s="374"/>
      <c r="AW67" s="37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378" t="s">
        <v>109</v>
      </c>
      <c r="D68" s="379"/>
      <c r="E68" s="380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4"/>
      <c r="AP68" s="374"/>
      <c r="AQ68" s="374"/>
      <c r="AR68" s="374"/>
      <c r="AS68" s="374"/>
      <c r="AT68" s="374"/>
      <c r="AU68" s="374"/>
      <c r="AV68" s="374"/>
      <c r="AW68" s="37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378" t="s">
        <v>110</v>
      </c>
      <c r="D69" s="379"/>
      <c r="E69" s="380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378" t="s">
        <v>112</v>
      </c>
      <c r="D70" s="379"/>
      <c r="E70" s="380"/>
      <c r="L70" s="114"/>
      <c r="AA70" s="90"/>
    </row>
    <row r="71" spans="1:73" s="1" customFormat="1">
      <c r="B71" s="22" t="s">
        <v>113</v>
      </c>
      <c r="C71" s="378" t="s">
        <v>114</v>
      </c>
      <c r="D71" s="379"/>
      <c r="E71" s="380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378" t="s">
        <v>116</v>
      </c>
      <c r="D72" s="379"/>
      <c r="E72" s="380"/>
      <c r="I72" s="11"/>
      <c r="J72" s="11"/>
      <c r="K72" s="11"/>
      <c r="AA72" s="90"/>
    </row>
    <row r="73" spans="1:73" s="1" customFormat="1">
      <c r="B73" s="22" t="s">
        <v>117</v>
      </c>
      <c r="C73" s="378" t="s">
        <v>118</v>
      </c>
      <c r="D73" s="379"/>
      <c r="E73" s="380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378" t="s">
        <v>120</v>
      </c>
      <c r="D74" s="379"/>
      <c r="E74" s="380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378" t="s">
        <v>122</v>
      </c>
      <c r="D75" s="379"/>
      <c r="E75" s="380"/>
      <c r="I75" s="11"/>
      <c r="J75" s="11"/>
      <c r="K75" s="11"/>
      <c r="AA75" s="90"/>
    </row>
    <row r="76" spans="1:73" s="1" customFormat="1" ht="27" customHeight="1">
      <c r="B76" s="22" t="s">
        <v>126</v>
      </c>
      <c r="C76" s="378" t="s">
        <v>127</v>
      </c>
      <c r="D76" s="379"/>
      <c r="E76" s="380"/>
      <c r="I76" s="11"/>
      <c r="J76" s="11"/>
      <c r="K76" s="11"/>
      <c r="AA76" s="90"/>
    </row>
    <row r="77" spans="1:73" s="1" customFormat="1">
      <c r="B77" s="22" t="s">
        <v>128</v>
      </c>
      <c r="C77" s="378" t="s">
        <v>129</v>
      </c>
      <c r="D77" s="379"/>
      <c r="E77" s="380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378" t="s">
        <v>131</v>
      </c>
      <c r="D78" s="379"/>
      <c r="E78" s="380"/>
      <c r="I78" s="11"/>
      <c r="J78" s="11"/>
      <c r="K78" s="11"/>
      <c r="AA78" s="90"/>
    </row>
    <row r="79" spans="1:73" s="1" customFormat="1">
      <c r="B79" s="22" t="s">
        <v>14</v>
      </c>
      <c r="C79" s="378" t="s">
        <v>132</v>
      </c>
      <c r="D79" s="379"/>
      <c r="E79" s="380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378" t="s">
        <v>145</v>
      </c>
      <c r="D80" s="379"/>
      <c r="E80" s="380"/>
      <c r="I80" s="11"/>
      <c r="J80" s="11"/>
      <c r="K80" s="11"/>
      <c r="AA80" s="90"/>
    </row>
    <row r="81" spans="2:27" s="1" customFormat="1">
      <c r="B81" s="22" t="s">
        <v>89</v>
      </c>
      <c r="C81" s="378" t="s">
        <v>146</v>
      </c>
      <c r="D81" s="379"/>
      <c r="E81" s="380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378" t="s">
        <v>147</v>
      </c>
      <c r="D82" s="379"/>
      <c r="E82" s="380"/>
      <c r="I82" s="11"/>
      <c r="J82" s="11"/>
      <c r="K82" s="11"/>
      <c r="AA82" s="90"/>
    </row>
    <row r="83" spans="2:27" s="1" customFormat="1">
      <c r="B83" s="22" t="s">
        <v>148</v>
      </c>
      <c r="C83" s="378" t="s">
        <v>149</v>
      </c>
      <c r="D83" s="379"/>
      <c r="E83" s="380"/>
      <c r="I83" s="11"/>
      <c r="J83" s="11"/>
      <c r="K83" s="11"/>
      <c r="AA83" s="90"/>
    </row>
    <row r="84" spans="2:27" s="1" customFormat="1">
      <c r="B84" s="22" t="s">
        <v>150</v>
      </c>
      <c r="C84" s="378" t="s">
        <v>151</v>
      </c>
      <c r="D84" s="379"/>
      <c r="E84" s="380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D16" sqref="D1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6" t="s">
        <v>0</v>
      </c>
      <c r="B1" s="317"/>
      <c r="C1" s="318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9" t="s">
        <v>191</v>
      </c>
      <c r="B2" s="320"/>
      <c r="C2" s="321"/>
      <c r="D2" s="322"/>
      <c r="E2" s="323"/>
      <c r="F2" s="323"/>
      <c r="G2" s="323"/>
      <c r="H2" s="323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4"/>
      <c r="AB2" s="324"/>
      <c r="AC2" s="215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6" t="s">
        <v>201</v>
      </c>
      <c r="B3" s="317"/>
      <c r="C3" s="318"/>
      <c r="D3" s="322"/>
      <c r="E3" s="323"/>
      <c r="F3" s="323"/>
      <c r="G3" s="323"/>
      <c r="H3" s="323"/>
      <c r="I3" s="323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5" t="s">
        <v>103</v>
      </c>
      <c r="AC3" s="326"/>
      <c r="AD3" s="326"/>
      <c r="AE3" s="326"/>
      <c r="AF3" s="326"/>
      <c r="AG3" s="326"/>
      <c r="AH3" s="326"/>
      <c r="AI3" s="326"/>
      <c r="AJ3" s="327"/>
      <c r="AK3" s="4"/>
      <c r="AL3" s="4"/>
      <c r="AM3" s="4"/>
      <c r="BP3"/>
      <c r="BQ3"/>
      <c r="BR3"/>
      <c r="BS3"/>
      <c r="BT3"/>
      <c r="BU3"/>
    </row>
    <row r="4" spans="1:73" ht="18" customHeight="1">
      <c r="A4" s="342" t="s">
        <v>137</v>
      </c>
      <c r="B4" s="342"/>
      <c r="C4" s="342"/>
      <c r="D4" s="342" t="s">
        <v>134</v>
      </c>
      <c r="E4" s="342"/>
      <c r="F4" s="342"/>
      <c r="G4" s="342"/>
      <c r="H4" s="342"/>
      <c r="I4" s="342"/>
      <c r="J4" s="342"/>
      <c r="K4" s="342"/>
      <c r="L4" s="342"/>
      <c r="M4" s="342"/>
      <c r="N4" s="342" t="s">
        <v>135</v>
      </c>
      <c r="O4" s="342"/>
      <c r="P4" s="342"/>
      <c r="Q4" s="343" t="s">
        <v>136</v>
      </c>
      <c r="R4" s="345"/>
      <c r="S4" s="342" t="s">
        <v>125</v>
      </c>
      <c r="T4" s="342" t="s">
        <v>101</v>
      </c>
      <c r="U4" s="342"/>
      <c r="V4" s="342"/>
      <c r="W4" s="342" t="s">
        <v>102</v>
      </c>
      <c r="X4" s="343" t="s">
        <v>138</v>
      </c>
      <c r="Y4" s="344"/>
      <c r="Z4" s="345"/>
      <c r="AA4" s="342" t="s">
        <v>99</v>
      </c>
      <c r="AB4" s="328" t="s">
        <v>93</v>
      </c>
      <c r="AC4" s="335"/>
      <c r="AD4" s="329"/>
      <c r="AE4" s="352" t="s">
        <v>100</v>
      </c>
      <c r="AF4" s="352"/>
      <c r="AG4" s="328" t="s">
        <v>94</v>
      </c>
      <c r="AH4" s="329"/>
      <c r="AI4" s="328" t="s">
        <v>95</v>
      </c>
      <c r="AJ4" s="329"/>
      <c r="AK4" s="328" t="s">
        <v>105</v>
      </c>
      <c r="AL4" s="334" t="s">
        <v>104</v>
      </c>
      <c r="AM4" s="334"/>
      <c r="AN4" s="334"/>
      <c r="AO4" s="328" t="s">
        <v>98</v>
      </c>
      <c r="AP4" s="335"/>
      <c r="AQ4" s="335"/>
      <c r="AR4" s="335"/>
      <c r="AS4" s="335"/>
      <c r="AT4" s="329"/>
      <c r="AU4" s="334" t="s">
        <v>152</v>
      </c>
      <c r="AV4" s="334"/>
      <c r="AW4" s="334"/>
      <c r="BP4"/>
      <c r="BQ4"/>
      <c r="BR4"/>
      <c r="BS4"/>
      <c r="BT4"/>
      <c r="BU4"/>
    </row>
    <row r="5" spans="1:73" ht="18" customHeight="1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6"/>
      <c r="R5" s="348"/>
      <c r="S5" s="342"/>
      <c r="T5" s="342"/>
      <c r="U5" s="342"/>
      <c r="V5" s="342"/>
      <c r="W5" s="342"/>
      <c r="X5" s="346"/>
      <c r="Y5" s="347"/>
      <c r="Z5" s="348"/>
      <c r="AA5" s="342"/>
      <c r="AB5" s="330"/>
      <c r="AC5" s="336"/>
      <c r="AD5" s="331"/>
      <c r="AE5" s="352"/>
      <c r="AF5" s="352"/>
      <c r="AG5" s="330"/>
      <c r="AH5" s="331"/>
      <c r="AI5" s="330"/>
      <c r="AJ5" s="331"/>
      <c r="AK5" s="330"/>
      <c r="AL5" s="334"/>
      <c r="AM5" s="334"/>
      <c r="AN5" s="334"/>
      <c r="AO5" s="330"/>
      <c r="AP5" s="336"/>
      <c r="AQ5" s="336"/>
      <c r="AR5" s="336"/>
      <c r="AS5" s="336"/>
      <c r="AT5" s="331"/>
      <c r="AU5" s="334"/>
      <c r="AV5" s="334"/>
      <c r="AW5" s="334"/>
      <c r="BP5"/>
      <c r="BQ5"/>
      <c r="BR5"/>
      <c r="BS5"/>
      <c r="BT5"/>
      <c r="BU5"/>
    </row>
    <row r="6" spans="1:73" ht="18" customHeight="1">
      <c r="A6" s="342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9"/>
      <c r="R6" s="351"/>
      <c r="S6" s="342"/>
      <c r="T6" s="342"/>
      <c r="U6" s="342"/>
      <c r="V6" s="342"/>
      <c r="W6" s="342"/>
      <c r="X6" s="349"/>
      <c r="Y6" s="350"/>
      <c r="Z6" s="351"/>
      <c r="AA6" s="342"/>
      <c r="AB6" s="332"/>
      <c r="AC6" s="337"/>
      <c r="AD6" s="333"/>
      <c r="AE6" s="352"/>
      <c r="AF6" s="352"/>
      <c r="AG6" s="332"/>
      <c r="AH6" s="333"/>
      <c r="AI6" s="332"/>
      <c r="AJ6" s="333"/>
      <c r="AK6" s="332"/>
      <c r="AL6" s="334"/>
      <c r="AM6" s="334"/>
      <c r="AN6" s="334"/>
      <c r="AO6" s="332"/>
      <c r="AP6" s="337"/>
      <c r="AQ6" s="337"/>
      <c r="AR6" s="337"/>
      <c r="AS6" s="337"/>
      <c r="AT6" s="333"/>
      <c r="AU6" s="334"/>
      <c r="AV6" s="334"/>
      <c r="AW6" s="334"/>
      <c r="BP6"/>
      <c r="BQ6"/>
      <c r="BR6"/>
      <c r="BS6"/>
      <c r="BT6"/>
      <c r="BU6"/>
    </row>
    <row r="7" spans="1:73" ht="15.75" customHeight="1">
      <c r="A7" s="338" t="s">
        <v>23</v>
      </c>
      <c r="B7" s="338" t="s">
        <v>1</v>
      </c>
      <c r="C7" s="338" t="s">
        <v>133</v>
      </c>
      <c r="D7" s="339" t="s">
        <v>10</v>
      </c>
      <c r="E7" s="340" t="s">
        <v>33</v>
      </c>
      <c r="F7" s="339" t="s">
        <v>34</v>
      </c>
      <c r="G7" s="339" t="s">
        <v>24</v>
      </c>
      <c r="H7" s="357" t="s">
        <v>25</v>
      </c>
      <c r="I7" s="353" t="s">
        <v>39</v>
      </c>
      <c r="J7" s="353" t="s">
        <v>38</v>
      </c>
      <c r="K7" s="353" t="s">
        <v>41</v>
      </c>
      <c r="L7" s="353" t="s">
        <v>37</v>
      </c>
      <c r="M7" s="353" t="s">
        <v>40</v>
      </c>
      <c r="N7" s="354" t="s">
        <v>72</v>
      </c>
      <c r="O7" s="354" t="s">
        <v>75</v>
      </c>
      <c r="P7" s="354" t="s">
        <v>73</v>
      </c>
      <c r="Q7" s="355" t="s">
        <v>71</v>
      </c>
      <c r="R7" s="363" t="s">
        <v>2</v>
      </c>
      <c r="S7" s="363" t="s">
        <v>3</v>
      </c>
      <c r="T7" s="363" t="s">
        <v>92</v>
      </c>
      <c r="U7" s="363" t="s">
        <v>4</v>
      </c>
      <c r="V7" s="363" t="s">
        <v>35</v>
      </c>
      <c r="W7" s="359" t="s">
        <v>5</v>
      </c>
      <c r="X7" s="359" t="s">
        <v>6</v>
      </c>
      <c r="Y7" s="338" t="s">
        <v>7</v>
      </c>
      <c r="Z7" s="338" t="s">
        <v>42</v>
      </c>
      <c r="AA7" s="338" t="s">
        <v>139</v>
      </c>
      <c r="AB7" s="361" t="s">
        <v>153</v>
      </c>
      <c r="AC7" s="361" t="s">
        <v>68</v>
      </c>
      <c r="AD7" s="361" t="s">
        <v>69</v>
      </c>
      <c r="AE7" s="376" t="s">
        <v>8</v>
      </c>
      <c r="AF7" s="376" t="s">
        <v>9</v>
      </c>
      <c r="AG7" s="358" t="s">
        <v>96</v>
      </c>
      <c r="AH7" s="358" t="s">
        <v>68</v>
      </c>
      <c r="AI7" s="358" t="s">
        <v>96</v>
      </c>
      <c r="AJ7" s="358" t="s">
        <v>68</v>
      </c>
      <c r="AK7" s="361" t="s">
        <v>97</v>
      </c>
      <c r="AL7" s="361" t="s">
        <v>140</v>
      </c>
      <c r="AM7" s="361" t="s">
        <v>141</v>
      </c>
      <c r="AN7" s="361" t="s">
        <v>36</v>
      </c>
      <c r="AO7" s="339" t="s">
        <v>1</v>
      </c>
      <c r="AP7" s="375" t="s">
        <v>142</v>
      </c>
      <c r="AQ7" s="376" t="s">
        <v>143</v>
      </c>
      <c r="AR7" s="375" t="s">
        <v>12</v>
      </c>
      <c r="AS7" s="375" t="s">
        <v>13</v>
      </c>
      <c r="AT7" s="375" t="s">
        <v>76</v>
      </c>
      <c r="AU7" s="365" t="s">
        <v>14</v>
      </c>
      <c r="AV7" s="365" t="s">
        <v>15</v>
      </c>
      <c r="AW7" s="365" t="s">
        <v>16</v>
      </c>
    </row>
    <row r="8" spans="1:73" ht="53.25" customHeight="1">
      <c r="A8" s="338"/>
      <c r="B8" s="338"/>
      <c r="C8" s="338"/>
      <c r="D8" s="339"/>
      <c r="E8" s="341"/>
      <c r="F8" s="339"/>
      <c r="G8" s="339"/>
      <c r="H8" s="357"/>
      <c r="I8" s="353"/>
      <c r="J8" s="353"/>
      <c r="K8" s="353"/>
      <c r="L8" s="353"/>
      <c r="M8" s="353"/>
      <c r="N8" s="354"/>
      <c r="O8" s="354"/>
      <c r="P8" s="354"/>
      <c r="Q8" s="356"/>
      <c r="R8" s="364"/>
      <c r="S8" s="364"/>
      <c r="T8" s="364"/>
      <c r="U8" s="364"/>
      <c r="V8" s="364"/>
      <c r="W8" s="360"/>
      <c r="X8" s="360"/>
      <c r="Y8" s="338"/>
      <c r="Z8" s="338"/>
      <c r="AA8" s="338"/>
      <c r="AB8" s="362"/>
      <c r="AC8" s="362"/>
      <c r="AD8" s="362"/>
      <c r="AE8" s="377"/>
      <c r="AF8" s="377"/>
      <c r="AG8" s="339"/>
      <c r="AH8" s="339"/>
      <c r="AI8" s="339"/>
      <c r="AJ8" s="339"/>
      <c r="AK8" s="362"/>
      <c r="AL8" s="362"/>
      <c r="AM8" s="362"/>
      <c r="AN8" s="362"/>
      <c r="AO8" s="339"/>
      <c r="AP8" s="339"/>
      <c r="AQ8" s="377"/>
      <c r="AR8" s="375"/>
      <c r="AS8" s="375"/>
      <c r="AT8" s="375"/>
      <c r="AU8" s="365"/>
      <c r="AV8" s="365"/>
      <c r="AW8" s="365"/>
    </row>
    <row r="9" spans="1:73" s="33" customFormat="1" ht="31.5" customHeight="1">
      <c r="A9" s="36">
        <v>1</v>
      </c>
      <c r="B9" s="35" t="s">
        <v>78</v>
      </c>
      <c r="C9" s="37" t="s">
        <v>202</v>
      </c>
      <c r="D9" s="38">
        <v>4</v>
      </c>
      <c r="E9" s="39">
        <v>231</v>
      </c>
      <c r="F9" s="63"/>
      <c r="G9" s="40">
        <v>0.92</v>
      </c>
      <c r="H9" s="40"/>
      <c r="I9" s="41">
        <f t="shared" ref="I9:I60" si="0">IF(D9=0,0,IF(F9=0,D9*E9/G9,D9*F9*750/(G9*H9)))</f>
        <v>1004.3478260869565</v>
      </c>
      <c r="J9" s="41">
        <f t="shared" ref="J9:J60" si="1">I9*SIN(ACOS(G9))</f>
        <v>393.62235170985304</v>
      </c>
      <c r="K9" s="38">
        <v>1</v>
      </c>
      <c r="L9" s="41">
        <f>IF(K9=K7,0,SUMIF(K9:K58,K9,I9:I58))</f>
        <v>1004.3478260869565</v>
      </c>
      <c r="M9" s="41">
        <f>IF(K9=K7,0,SUMIF(K9:K58,K9,J9:J58))</f>
        <v>393.62235170985304</v>
      </c>
      <c r="N9" s="40">
        <v>1</v>
      </c>
      <c r="O9" s="41">
        <f>L9*N9</f>
        <v>1004.3478260869565</v>
      </c>
      <c r="P9" s="41">
        <f>M9*N9</f>
        <v>393.62235170985304</v>
      </c>
      <c r="Q9" s="78">
        <v>1</v>
      </c>
      <c r="R9" s="80">
        <v>220</v>
      </c>
      <c r="S9" s="79">
        <f>IF(V9=0,"-",IF(Q9=0,0,IF(Q9&lt;3,O9/R9,O9/(R9*SQRT(3)))))</f>
        <v>4.5652173913043477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5.9816789718348371</v>
      </c>
      <c r="X9" s="45">
        <v>45</v>
      </c>
      <c r="Y9" s="45">
        <v>3</v>
      </c>
      <c r="Z9" s="46">
        <f>IF(Y9=0,"-",IF(Q9&lt;3,(200*(1/56)*X9*W9)/(Y9*R9),(100*SQRT(3)*(1/56)*X9*W9)/(Y9*R9)))</f>
        <v>1.4565776717130283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1.747893206055634</v>
      </c>
      <c r="AF9" s="48">
        <f t="shared" ref="AF9:AF33" si="2">IF(AB9=0,"-",IF(AC9=0,0,AE9+$AE$61))</f>
        <v>9.9254028912088934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0">
        <f>O9</f>
        <v>1004.3478260869565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203</v>
      </c>
      <c r="D10" s="38">
        <v>4</v>
      </c>
      <c r="E10" s="39">
        <v>231</v>
      </c>
      <c r="F10" s="63"/>
      <c r="G10" s="40">
        <v>0.92</v>
      </c>
      <c r="H10" s="40"/>
      <c r="I10" s="41">
        <f t="shared" si="0"/>
        <v>1004.3478260869565</v>
      </c>
      <c r="J10" s="41">
        <f t="shared" si="1"/>
        <v>393.62235170985304</v>
      </c>
      <c r="K10" s="38">
        <v>2</v>
      </c>
      <c r="L10" s="41">
        <f>IF(K10=K9,0,SUMIF(K10:$K$60,K10,I10:$I$60))</f>
        <v>1004.3478260869565</v>
      </c>
      <c r="M10" s="41">
        <f>IF(K10=K9,0,SUMIF(K10:$K$60,K10,J10:$J$60))</f>
        <v>393.62235170985304</v>
      </c>
      <c r="N10" s="40">
        <v>1</v>
      </c>
      <c r="O10" s="41">
        <f t="shared" ref="O10:O60" si="3">L10*N10</f>
        <v>1004.3478260869565</v>
      </c>
      <c r="P10" s="41">
        <f t="shared" ref="P10:P60" si="4">M10*N10</f>
        <v>393.62235170985304</v>
      </c>
      <c r="Q10" s="78">
        <v>1</v>
      </c>
      <c r="R10" s="80">
        <v>220</v>
      </c>
      <c r="S10" s="79">
        <f t="shared" ref="S10:S60" si="5">IF(V10=0,"-",IF(Q10=0,0,IF(Q10&lt;3,O10/R10,O10/(R10*SQRT(3)))))</f>
        <v>4.5652173913043477</v>
      </c>
      <c r="T10" s="43">
        <v>1.06</v>
      </c>
      <c r="U10" s="43">
        <v>0.72</v>
      </c>
      <c r="V10" s="42">
        <v>10</v>
      </c>
      <c r="W10" s="110">
        <f t="shared" ref="W10:W60" si="6">IF(V10=0,"-",IF(V10&lt;15,S10/(T10*U10),(S10/(T10*U10)/0.86)))</f>
        <v>5.9816789718348371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0.64736785409467923</v>
      </c>
      <c r="AA10" s="47">
        <v>1</v>
      </c>
      <c r="AB10" s="47">
        <v>1</v>
      </c>
      <c r="AC10" s="102">
        <v>2.5</v>
      </c>
      <c r="AD10" s="46">
        <f t="shared" ref="AD10:AD61" si="8">IF(AB10=0,"-",AB10*AC10)</f>
        <v>2.5</v>
      </c>
      <c r="AE10" s="46">
        <f t="shared" ref="AE10:AE61" si="9">IF(AB10=0,"-",IF(AC10=0,0,IF(Q10&lt;3,(200*(1/56)*W10*X10)/(AD10*R10),(100*SQRT(3)*(1/56)*W10*X10)/(AD10*R10))))</f>
        <v>0.77684142491361519</v>
      </c>
      <c r="AF10" s="48">
        <f t="shared" si="2"/>
        <v>8.9543511100668738</v>
      </c>
      <c r="AG10" s="47">
        <v>1</v>
      </c>
      <c r="AH10" s="102">
        <v>2.5</v>
      </c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32.099999999999994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20</v>
      </c>
      <c r="AT10" s="49" t="str">
        <f t="shared" ref="AT10:AT61" si="12">IF(AS10=0,"-",IF(AS10&gt;W10,"SIM","NÃO"))</f>
        <v>SIM</v>
      </c>
      <c r="AU10" s="50"/>
      <c r="AV10" s="50">
        <f>O10</f>
        <v>1004.3478260869565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78</v>
      </c>
      <c r="C11" s="37" t="s">
        <v>204</v>
      </c>
      <c r="D11" s="38">
        <v>4</v>
      </c>
      <c r="E11" s="39">
        <v>231</v>
      </c>
      <c r="F11" s="63"/>
      <c r="G11" s="40">
        <v>0.92</v>
      </c>
      <c r="H11" s="40"/>
      <c r="I11" s="41">
        <f t="shared" si="0"/>
        <v>1004.3478260869565</v>
      </c>
      <c r="J11" s="41">
        <f t="shared" si="1"/>
        <v>393.62235170985304</v>
      </c>
      <c r="K11" s="38">
        <v>3</v>
      </c>
      <c r="L11" s="41">
        <f>IF(K11=K10,0,SUMIF(K11:$K$60,K11,I11:$I$60))</f>
        <v>1004.3478260869565</v>
      </c>
      <c r="M11" s="41">
        <f>IF(K11=K10,0,SUMIF(K11:$K$60,K11,J11:$J$60))</f>
        <v>393.62235170985304</v>
      </c>
      <c r="N11" s="40">
        <v>1</v>
      </c>
      <c r="O11" s="41">
        <f t="shared" si="3"/>
        <v>1004.3478260869565</v>
      </c>
      <c r="P11" s="41">
        <f t="shared" si="4"/>
        <v>393.62235170985304</v>
      </c>
      <c r="Q11" s="78">
        <v>1</v>
      </c>
      <c r="R11" s="80">
        <v>220</v>
      </c>
      <c r="S11" s="79">
        <f t="shared" si="5"/>
        <v>4.5652173913043477</v>
      </c>
      <c r="T11" s="43">
        <v>1.06</v>
      </c>
      <c r="U11" s="43">
        <v>0.72</v>
      </c>
      <c r="V11" s="42">
        <v>10</v>
      </c>
      <c r="W11" s="110">
        <f t="shared" si="6"/>
        <v>5.9816789718348371</v>
      </c>
      <c r="X11" s="45">
        <v>22</v>
      </c>
      <c r="Y11" s="45">
        <v>3</v>
      </c>
      <c r="Z11" s="46">
        <f t="shared" si="7"/>
        <v>0.71210463950414726</v>
      </c>
      <c r="AA11" s="47">
        <v>1</v>
      </c>
      <c r="AB11" s="47">
        <v>1</v>
      </c>
      <c r="AC11" s="102">
        <v>2.5</v>
      </c>
      <c r="AD11" s="46">
        <f t="shared" si="8"/>
        <v>2.5</v>
      </c>
      <c r="AE11" s="46">
        <f t="shared" si="9"/>
        <v>0.85452556740497665</v>
      </c>
      <c r="AF11" s="48">
        <f t="shared" si="2"/>
        <v>9.0320352525582361</v>
      </c>
      <c r="AG11" s="47">
        <v>1</v>
      </c>
      <c r="AH11" s="102">
        <v>2.5</v>
      </c>
      <c r="AI11" s="47">
        <v>1</v>
      </c>
      <c r="AJ11" s="102">
        <v>2.5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10.7</v>
      </c>
      <c r="AM11" s="44" t="str">
        <f>IF(AA11=2,IF(AC11&gt;=25,LOOKUP(AC11,'Tabela eletroduto'!$A$32:$A$43,'Tabela eletroduto'!$D$32:$D$43)),"-")</f>
        <v>-</v>
      </c>
      <c r="AN11" s="44">
        <f t="shared" si="10"/>
        <v>32.099999999999994</v>
      </c>
      <c r="AO11" s="35" t="s">
        <v>148</v>
      </c>
      <c r="AP11" s="35"/>
      <c r="AQ11" s="35"/>
      <c r="AR11" s="49">
        <f t="shared" si="11"/>
        <v>1</v>
      </c>
      <c r="AS11" s="47">
        <v>20</v>
      </c>
      <c r="AT11" s="49" t="str">
        <f t="shared" si="12"/>
        <v>SIM</v>
      </c>
      <c r="AU11" s="50"/>
      <c r="AV11" s="50"/>
      <c r="AW11" s="50">
        <f>O11</f>
        <v>1004.3478260869565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42">
      <c r="A12" s="36">
        <v>4</v>
      </c>
      <c r="B12" s="35" t="s">
        <v>79</v>
      </c>
      <c r="C12" s="37" t="s">
        <v>205</v>
      </c>
      <c r="D12" s="38">
        <v>2</v>
      </c>
      <c r="E12" s="39">
        <v>2500</v>
      </c>
      <c r="F12" s="63"/>
      <c r="G12" s="40">
        <v>0.85</v>
      </c>
      <c r="H12" s="40"/>
      <c r="I12" s="41">
        <f t="shared" si="0"/>
        <v>5882.3529411764712</v>
      </c>
      <c r="J12" s="41">
        <f t="shared" si="1"/>
        <v>3098.7216920155115</v>
      </c>
      <c r="K12" s="38">
        <v>4</v>
      </c>
      <c r="L12" s="41">
        <f>IF(K12=K11,0,SUMIF(K12:$K$60,K12,I12:$I$60))</f>
        <v>5882.3529411764712</v>
      </c>
      <c r="M12" s="41">
        <f>IF(K12=K11,0,SUMIF(K12:$K$60,K12,J12:$J$60))</f>
        <v>3098.7216920155115</v>
      </c>
      <c r="N12" s="40">
        <v>1</v>
      </c>
      <c r="O12" s="41">
        <f t="shared" si="3"/>
        <v>5882.3529411764712</v>
      </c>
      <c r="P12" s="41">
        <f t="shared" si="4"/>
        <v>3098.7216920155115</v>
      </c>
      <c r="Q12" s="78">
        <v>3</v>
      </c>
      <c r="R12" s="80">
        <v>380</v>
      </c>
      <c r="S12" s="79">
        <f t="shared" si="5"/>
        <v>8.9373106685700598</v>
      </c>
      <c r="T12" s="43">
        <v>1.06</v>
      </c>
      <c r="U12" s="43">
        <v>0.72</v>
      </c>
      <c r="V12" s="42">
        <v>10</v>
      </c>
      <c r="W12" s="110">
        <f t="shared" si="6"/>
        <v>11.71031272087272</v>
      </c>
      <c r="X12" s="45">
        <v>30</v>
      </c>
      <c r="Y12" s="45">
        <v>3</v>
      </c>
      <c r="Z12" s="46">
        <f t="shared" si="7"/>
        <v>0.95314175775712828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0.71485631831784624</v>
      </c>
      <c r="AF12" s="48">
        <f t="shared" si="2"/>
        <v>8.8923660034711052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72.5</v>
      </c>
      <c r="AO12" s="35" t="s">
        <v>148</v>
      </c>
      <c r="AP12" s="35"/>
      <c r="AQ12" s="35"/>
      <c r="AR12" s="49">
        <f t="shared" si="11"/>
        <v>3</v>
      </c>
      <c r="AS12" s="47">
        <v>32</v>
      </c>
      <c r="AT12" s="49" t="str">
        <f t="shared" si="12"/>
        <v>SIM</v>
      </c>
      <c r="AU12" s="50">
        <f>O12/3</f>
        <v>1960.7843137254904</v>
      </c>
      <c r="AV12" s="50">
        <f>O12/3</f>
        <v>1960.7843137254904</v>
      </c>
      <c r="AW12" s="50">
        <f>O12/3</f>
        <v>1960.7843137254904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42">
      <c r="A13" s="36">
        <v>5</v>
      </c>
      <c r="B13" s="35" t="s">
        <v>79</v>
      </c>
      <c r="C13" s="37" t="s">
        <v>205</v>
      </c>
      <c r="D13" s="38">
        <v>2</v>
      </c>
      <c r="E13" s="39">
        <v>2500</v>
      </c>
      <c r="F13" s="63"/>
      <c r="G13" s="40">
        <v>0.85</v>
      </c>
      <c r="H13" s="40"/>
      <c r="I13" s="41">
        <f t="shared" si="0"/>
        <v>5882.3529411764712</v>
      </c>
      <c r="J13" s="41">
        <f t="shared" si="1"/>
        <v>3098.7216920155115</v>
      </c>
      <c r="K13" s="38">
        <v>5</v>
      </c>
      <c r="L13" s="41">
        <f>IF(K13=K12,0,SUMIF(K13:$K$60,K13,I13:$I$60))</f>
        <v>5882.3529411764712</v>
      </c>
      <c r="M13" s="41">
        <f>IF(K13=K12,0,SUMIF(K13:$K$60,K13,J13:$J$60))</f>
        <v>3098.7216920155115</v>
      </c>
      <c r="N13" s="40">
        <v>1</v>
      </c>
      <c r="O13" s="41">
        <f t="shared" si="3"/>
        <v>5882.3529411764712</v>
      </c>
      <c r="P13" s="41">
        <f t="shared" si="4"/>
        <v>3098.7216920155115</v>
      </c>
      <c r="Q13" s="78">
        <v>3</v>
      </c>
      <c r="R13" s="80">
        <v>380</v>
      </c>
      <c r="S13" s="79">
        <f t="shared" si="5"/>
        <v>8.9373106685700598</v>
      </c>
      <c r="T13" s="43">
        <v>1.06</v>
      </c>
      <c r="U13" s="43">
        <v>0.72</v>
      </c>
      <c r="V13" s="42">
        <v>10</v>
      </c>
      <c r="W13" s="110">
        <f t="shared" si="6"/>
        <v>11.71031272087272</v>
      </c>
      <c r="X13" s="45">
        <v>50</v>
      </c>
      <c r="Y13" s="45">
        <v>3</v>
      </c>
      <c r="Z13" s="46">
        <f t="shared" si="7"/>
        <v>1.5885695962618804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1.1914271971964103</v>
      </c>
      <c r="AF13" s="48">
        <f t="shared" si="2"/>
        <v>9.3689368823496686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72.5</v>
      </c>
      <c r="AO13" s="35" t="s">
        <v>148</v>
      </c>
      <c r="AP13" s="35"/>
      <c r="AQ13" s="35"/>
      <c r="AR13" s="49">
        <f t="shared" si="11"/>
        <v>3</v>
      </c>
      <c r="AS13" s="47">
        <v>32</v>
      </c>
      <c r="AT13" s="49" t="str">
        <f t="shared" si="12"/>
        <v>SIM</v>
      </c>
      <c r="AU13" s="50">
        <f>O13/3</f>
        <v>1960.7843137254904</v>
      </c>
      <c r="AV13" s="50">
        <f>O13/3</f>
        <v>1960.7843137254904</v>
      </c>
      <c r="AW13" s="50">
        <f>O13/3</f>
        <v>1960.7843137254904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42">
      <c r="A14" s="36">
        <v>6</v>
      </c>
      <c r="B14" s="35" t="s">
        <v>77</v>
      </c>
      <c r="C14" s="37" t="s">
        <v>208</v>
      </c>
      <c r="D14" s="38">
        <v>4</v>
      </c>
      <c r="E14" s="39">
        <v>400</v>
      </c>
      <c r="F14" s="63"/>
      <c r="G14" s="40">
        <v>0.8</v>
      </c>
      <c r="H14" s="40"/>
      <c r="I14" s="41">
        <f t="shared" si="0"/>
        <v>2000</v>
      </c>
      <c r="J14" s="41">
        <f t="shared" si="1"/>
        <v>1199.9999999999998</v>
      </c>
      <c r="K14" s="38">
        <v>6</v>
      </c>
      <c r="L14" s="41">
        <f>IF(K14=K13,0,SUMIF(K14:$K$60,K14,I14:$I$60))</f>
        <v>2000</v>
      </c>
      <c r="M14" s="41">
        <f>IF(K14=K13,0,SUMIF(K14:$K$60,K14,J14:$J$60))</f>
        <v>1199.9999999999998</v>
      </c>
      <c r="N14" s="40">
        <v>1</v>
      </c>
      <c r="O14" s="41">
        <f t="shared" si="3"/>
        <v>2000</v>
      </c>
      <c r="P14" s="41">
        <f t="shared" si="4"/>
        <v>1199.9999999999998</v>
      </c>
      <c r="Q14" s="78">
        <v>3</v>
      </c>
      <c r="R14" s="80">
        <v>380</v>
      </c>
      <c r="S14" s="79">
        <f t="shared" si="5"/>
        <v>3.0386856273138201</v>
      </c>
      <c r="T14" s="43">
        <v>1.06</v>
      </c>
      <c r="U14" s="43">
        <v>0.72</v>
      </c>
      <c r="V14" s="42">
        <v>10</v>
      </c>
      <c r="W14" s="110">
        <f t="shared" si="6"/>
        <v>3.9815063250967246</v>
      </c>
      <c r="X14" s="45">
        <v>65</v>
      </c>
      <c r="Y14" s="45">
        <v>3</v>
      </c>
      <c r="Z14" s="46">
        <f t="shared" si="7"/>
        <v>0.70214776154775127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0.52661082116081337</v>
      </c>
      <c r="AF14" s="48">
        <f t="shared" si="2"/>
        <v>8.704120506314073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72.5</v>
      </c>
      <c r="AO14" s="35" t="s">
        <v>148</v>
      </c>
      <c r="AP14" s="35"/>
      <c r="AQ14" s="35"/>
      <c r="AR14" s="49">
        <f t="shared" si="11"/>
        <v>3</v>
      </c>
      <c r="AS14" s="47">
        <v>32</v>
      </c>
      <c r="AT14" s="49" t="str">
        <f t="shared" si="12"/>
        <v>SIM</v>
      </c>
      <c r="AU14" s="50">
        <f>O14/3</f>
        <v>666.66666666666663</v>
      </c>
      <c r="AV14" s="50">
        <f>O14/3</f>
        <v>666.66666666666663</v>
      </c>
      <c r="AW14" s="50">
        <f>O14/3</f>
        <v>666.66666666666663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 t="s">
        <v>206</v>
      </c>
      <c r="C15" s="37" t="s">
        <v>207</v>
      </c>
      <c r="D15" s="38">
        <v>1</v>
      </c>
      <c r="E15" s="39">
        <v>1800</v>
      </c>
      <c r="F15" s="63"/>
      <c r="G15" s="40">
        <v>0.8</v>
      </c>
      <c r="H15" s="40"/>
      <c r="I15" s="41">
        <f t="shared" si="0"/>
        <v>2250</v>
      </c>
      <c r="J15" s="41">
        <f t="shared" si="1"/>
        <v>1349.9999999999998</v>
      </c>
      <c r="K15" s="38">
        <v>7</v>
      </c>
      <c r="L15" s="41">
        <f>IF(K15=K14,0,SUMIF(K15:$K$60,K15,I15:$I$60))</f>
        <v>2250</v>
      </c>
      <c r="M15" s="41">
        <f>IF(K15=K14,0,SUMIF(K15:$K$60,K15,J15:$J$60))</f>
        <v>1349.9999999999998</v>
      </c>
      <c r="N15" s="40">
        <v>1</v>
      </c>
      <c r="O15" s="41">
        <f t="shared" si="3"/>
        <v>2250</v>
      </c>
      <c r="P15" s="41">
        <f t="shared" si="4"/>
        <v>1349.9999999999998</v>
      </c>
      <c r="Q15" s="78">
        <v>3</v>
      </c>
      <c r="R15" s="80">
        <v>380</v>
      </c>
      <c r="S15" s="79">
        <f t="shared" si="5"/>
        <v>3.4185213307280478</v>
      </c>
      <c r="T15" s="43">
        <v>1.06</v>
      </c>
      <c r="U15" s="43">
        <v>0.72</v>
      </c>
      <c r="V15" s="42">
        <v>10</v>
      </c>
      <c r="W15" s="110">
        <f t="shared" si="6"/>
        <v>4.4791946157338156</v>
      </c>
      <c r="X15" s="45">
        <v>40</v>
      </c>
      <c r="Y15" s="45">
        <v>3</v>
      </c>
      <c r="Z15" s="46">
        <f t="shared" si="7"/>
        <v>0.4861022964561354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0.36457672234210159</v>
      </c>
      <c r="AF15" s="48">
        <f t="shared" si="2"/>
        <v>8.5420864074953613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72.5</v>
      </c>
      <c r="AO15" s="35" t="s">
        <v>148</v>
      </c>
      <c r="AP15" s="35"/>
      <c r="AQ15" s="35"/>
      <c r="AR15" s="49">
        <f t="shared" si="11"/>
        <v>3</v>
      </c>
      <c r="AS15" s="47">
        <v>32</v>
      </c>
      <c r="AT15" s="49" t="str">
        <f t="shared" si="12"/>
        <v>SIM</v>
      </c>
      <c r="AU15" s="50">
        <f>O15/3</f>
        <v>750</v>
      </c>
      <c r="AV15" s="50">
        <f>O15/3</f>
        <v>750</v>
      </c>
      <c r="AW15" s="50">
        <f>O15/3</f>
        <v>750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 t="s">
        <v>206</v>
      </c>
      <c r="C16" s="37" t="s">
        <v>207</v>
      </c>
      <c r="D16" s="38">
        <v>1</v>
      </c>
      <c r="E16" s="39">
        <v>1800</v>
      </c>
      <c r="F16" s="63"/>
      <c r="G16" s="40">
        <v>0.8</v>
      </c>
      <c r="H16" s="40"/>
      <c r="I16" s="41">
        <f t="shared" ref="I16" si="13">IF(D16=0,0,IF(F16=0,D16*E16/G16,D16*F16*750/(G16*H16)))</f>
        <v>2250</v>
      </c>
      <c r="J16" s="41">
        <f t="shared" ref="J16" si="14">I16*SIN(ACOS(G16))</f>
        <v>1349.9999999999998</v>
      </c>
      <c r="K16" s="38">
        <v>8</v>
      </c>
      <c r="L16" s="41">
        <f>IF(K16=K15,0,SUMIF(K16:$K$60,K16,I16:$I$60))</f>
        <v>2250</v>
      </c>
      <c r="M16" s="41">
        <f>IF(K16=K15,0,SUMIF(K16:$K$60,K16,J16:$J$60))</f>
        <v>1349.9999999999998</v>
      </c>
      <c r="N16" s="40">
        <v>1</v>
      </c>
      <c r="O16" s="41">
        <f t="shared" ref="O16" si="15">L16*N16</f>
        <v>2250</v>
      </c>
      <c r="P16" s="41">
        <f t="shared" ref="P16" si="16">M16*N16</f>
        <v>1349.9999999999998</v>
      </c>
      <c r="Q16" s="78">
        <v>3</v>
      </c>
      <c r="R16" s="80">
        <v>380</v>
      </c>
      <c r="S16" s="79">
        <f t="shared" ref="S16" si="17">IF(V16=0,"-",IF(Q16=0,0,IF(Q16&lt;3,O16/R16,O16/(R16*SQRT(3)))))</f>
        <v>3.4185213307280478</v>
      </c>
      <c r="T16" s="43">
        <v>1.06</v>
      </c>
      <c r="U16" s="43">
        <v>0.72</v>
      </c>
      <c r="V16" s="42">
        <v>10</v>
      </c>
      <c r="W16" s="110">
        <f t="shared" ref="W16" si="18">IF(V16=0,"-",IF(V16&lt;15,S16/(T16*U16),(S16/(T16*U16)/0.86)))</f>
        <v>4.4791946157338156</v>
      </c>
      <c r="X16" s="45">
        <v>40</v>
      </c>
      <c r="Y16" s="45">
        <v>3</v>
      </c>
      <c r="Z16" s="46">
        <f t="shared" ref="Z16" si="19">IF(Y16=0,"-",IF(Q16&lt;3,(200*(1/56)*X16*W16)/(Y16*R16),(100*SQRT(3)*(1/56)*X16*W16)/(Y16*R16)))</f>
        <v>0.4861022964561354</v>
      </c>
      <c r="AA16" s="47">
        <v>1</v>
      </c>
      <c r="AB16" s="47">
        <v>1</v>
      </c>
      <c r="AC16" s="102">
        <v>4</v>
      </c>
      <c r="AD16" s="46">
        <f t="shared" ref="AD16" si="20">IF(AB16=0,"-",AB16*AC16)</f>
        <v>4</v>
      </c>
      <c r="AE16" s="46">
        <f t="shared" ref="AE16" si="21">IF(AB16=0,"-",IF(AC16=0,0,IF(Q16&lt;3,(200*(1/56)*W16*X16)/(AD16*R16),(100*SQRT(3)*(1/56)*W16*X16)/(AD16*R16))))</f>
        <v>0.36457672234210159</v>
      </c>
      <c r="AF16" s="48">
        <f t="shared" ref="AF16" si="22">IF(AB16=0,"-",IF(AC16=0,0,AE16+$AE$61))</f>
        <v>8.5420864074953613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ref="AN16" si="23">IF(AK16=0,"-",IF(AA16=1,((Q16*AB16+2)*AL16),((Q16*AB16+1)*AM16)))</f>
        <v>72.5</v>
      </c>
      <c r="AO16" s="35" t="s">
        <v>148</v>
      </c>
      <c r="AP16" s="35"/>
      <c r="AQ16" s="35"/>
      <c r="AR16" s="49">
        <f t="shared" ref="AR16" si="24">IF(Q16=0,"-",Q16)</f>
        <v>3</v>
      </c>
      <c r="AS16" s="47">
        <v>32</v>
      </c>
      <c r="AT16" s="49" t="str">
        <f t="shared" ref="AT16" si="25">IF(AS16=0,"-",IF(AS16&gt;W16,"SIM","NÃO"))</f>
        <v>SIM</v>
      </c>
      <c r="AU16" s="50">
        <f>O16/3</f>
        <v>750</v>
      </c>
      <c r="AV16" s="50">
        <f>O16/3</f>
        <v>750</v>
      </c>
      <c r="AW16" s="50">
        <f>O16/3</f>
        <v>750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>
        <f t="shared" si="0"/>
        <v>0</v>
      </c>
      <c r="J17" s="41">
        <f t="shared" si="1"/>
        <v>0</v>
      </c>
      <c r="K17" s="38"/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si="3"/>
        <v>0</v>
      </c>
      <c r="P17" s="41">
        <f t="shared" si="4"/>
        <v>0</v>
      </c>
      <c r="Q17" s="78"/>
      <c r="R17" s="80"/>
      <c r="S17" s="79" t="str">
        <f t="shared" si="5"/>
        <v>-</v>
      </c>
      <c r="T17" s="43"/>
      <c r="U17" s="43"/>
      <c r="V17" s="42"/>
      <c r="W17" s="110" t="str">
        <f t="shared" si="6"/>
        <v>-</v>
      </c>
      <c r="X17" s="45"/>
      <c r="Y17" s="45"/>
      <c r="Z17" s="46" t="str">
        <f t="shared" si="7"/>
        <v>-</v>
      </c>
      <c r="AA17" s="47"/>
      <c r="AB17" s="47"/>
      <c r="AC17" s="102"/>
      <c r="AD17" s="46" t="str">
        <f t="shared" si="8"/>
        <v>-</v>
      </c>
      <c r="AE17" s="46" t="str">
        <f t="shared" si="9"/>
        <v>-</v>
      </c>
      <c r="AF17" s="48" t="str">
        <f t="shared" si="2"/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si="10"/>
        <v>-</v>
      </c>
      <c r="AO17" s="35" t="s">
        <v>148</v>
      </c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3"/>
        <v>0</v>
      </c>
      <c r="P18" s="41">
        <f t="shared" si="4"/>
        <v>0</v>
      </c>
      <c r="Q18" s="78"/>
      <c r="R18" s="80"/>
      <c r="S18" s="79" t="str">
        <f t="shared" si="5"/>
        <v>-</v>
      </c>
      <c r="T18" s="43"/>
      <c r="U18" s="43"/>
      <c r="V18" s="42"/>
      <c r="W18" s="110" t="str">
        <f t="shared" si="6"/>
        <v>-</v>
      </c>
      <c r="X18" s="45">
        <v>35</v>
      </c>
      <c r="Y18" s="45">
        <v>3</v>
      </c>
      <c r="Z18" s="46" t="e">
        <f t="shared" si="7"/>
        <v>#VALUE!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 t="e">
        <f t="shared" si="9"/>
        <v>#VALUE!</v>
      </c>
      <c r="AF18" s="48" t="e">
        <f t="shared" si="2"/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14</v>
      </c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3"/>
        <v>0</v>
      </c>
      <c r="P19" s="41">
        <f t="shared" si="4"/>
        <v>0</v>
      </c>
      <c r="Q19" s="78"/>
      <c r="R19" s="80"/>
      <c r="S19" s="79" t="str">
        <f t="shared" si="5"/>
        <v>-</v>
      </c>
      <c r="T19" s="43"/>
      <c r="U19" s="43"/>
      <c r="V19" s="42"/>
      <c r="W19" s="110" t="str">
        <f t="shared" si="6"/>
        <v>-</v>
      </c>
      <c r="X19" s="45">
        <v>25</v>
      </c>
      <c r="Y19" s="45">
        <v>3</v>
      </c>
      <c r="Z19" s="46" t="e">
        <f t="shared" si="7"/>
        <v>#VALUE!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 t="e">
        <f t="shared" si="9"/>
        <v>#VALUE!</v>
      </c>
      <c r="AF19" s="48" t="e">
        <f t="shared" si="2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14</v>
      </c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3"/>
        <v>0</v>
      </c>
      <c r="P20" s="41">
        <f t="shared" si="4"/>
        <v>0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3"/>
        <v>0</v>
      </c>
      <c r="P21" s="41">
        <f t="shared" si="4"/>
        <v>0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3"/>
        <v>0</v>
      </c>
      <c r="P22" s="41">
        <f t="shared" si="4"/>
        <v>0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26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6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6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6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6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6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6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6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6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6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6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6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6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6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6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6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6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6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6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6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6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6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6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6" t="s">
        <v>74</v>
      </c>
      <c r="B61" s="367"/>
      <c r="C61" s="367"/>
      <c r="D61" s="368"/>
      <c r="E61" s="51"/>
      <c r="F61" s="51">
        <f>SUM(F9:F58)</f>
        <v>0</v>
      </c>
      <c r="G61" s="52">
        <f>COS(ASIN(J61/I61))</f>
        <v>0.84796523217628772</v>
      </c>
      <c r="H61" s="214"/>
      <c r="I61" s="77">
        <f>SUM(I9:I60)</f>
        <v>21277.749360613812</v>
      </c>
      <c r="J61" s="77">
        <f>SUM(J9:J60)</f>
        <v>11278.310439160581</v>
      </c>
      <c r="K61" s="77">
        <v>1</v>
      </c>
      <c r="L61" s="77">
        <f>SUM(L9:L60)</f>
        <v>21277.749360613812</v>
      </c>
      <c r="M61" s="77">
        <f>SUM(M9:M60)</f>
        <v>11278.310439160581</v>
      </c>
      <c r="N61" s="56">
        <v>1</v>
      </c>
      <c r="O61" s="77">
        <f>L61*N61</f>
        <v>21277.749360613812</v>
      </c>
      <c r="P61" s="77">
        <f>M61*N61</f>
        <v>11278.310439160581</v>
      </c>
      <c r="Q61" s="74">
        <v>3</v>
      </c>
      <c r="R61" s="75">
        <v>220</v>
      </c>
      <c r="S61" s="76">
        <f>IF(Q61=0,0,IF(Q61&lt;3,O61/R61,O61/(R61*SQRT(3))))</f>
        <v>55.839610550453514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77.555014653407667</v>
      </c>
      <c r="X61" s="59">
        <v>30</v>
      </c>
      <c r="Y61" s="59">
        <v>3</v>
      </c>
      <c r="Z61" s="60">
        <f>IF(Q61&lt;3,(200*(1/56)*X61*W61)/(Y61*R61),(100*SQRT(3)*(1/56)*X61*W61)/(Y61*R61))</f>
        <v>10.90334624687101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8.1775096851532592</v>
      </c>
      <c r="AF61" s="48">
        <f>IF(AB61=0,"-",IF(AC61=0,0,AE61))</f>
        <v>8.1775096851532592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2"/>
        <v>NÃO</v>
      </c>
      <c r="AU61" s="55">
        <f>SUM(AU9:AU60)</f>
        <v>7092.5831202046038</v>
      </c>
      <c r="AV61" s="55">
        <f>SUM(AV9:AV60)</f>
        <v>7092.5831202046038</v>
      </c>
      <c r="AW61" s="55">
        <f>SUM(AW9:AW60)</f>
        <v>7092.5831202046038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0.33333333333333331</v>
      </c>
      <c r="AV62" s="61">
        <f>AV61/L61</f>
        <v>0.33333333333333331</v>
      </c>
      <c r="AW62" s="61">
        <f>AW61/L61</f>
        <v>0.33333333333333331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2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9" t="s">
        <v>18</v>
      </c>
      <c r="AP63" s="369"/>
      <c r="AQ63" s="369"/>
      <c r="AR63" s="369"/>
      <c r="AS63" s="369"/>
      <c r="AT63" s="213"/>
      <c r="AU63" s="370">
        <f>(MAX(AU61:AW61)-(AU61+AV61+AW61)/3)/((AU61+AV61+AW61)/3)</f>
        <v>0</v>
      </c>
      <c r="AV63" s="370"/>
      <c r="AW63" s="370"/>
    </row>
    <row r="64" spans="1:73" s="10" customFormat="1">
      <c r="A64" s="95"/>
      <c r="B64" s="371" t="s">
        <v>124</v>
      </c>
      <c r="C64" s="372"/>
      <c r="D64" s="372"/>
      <c r="E64" s="373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4"/>
      <c r="AP64" s="374"/>
      <c r="AQ64" s="374"/>
      <c r="AR64" s="374"/>
      <c r="AS64" s="374"/>
      <c r="AT64" s="374"/>
      <c r="AU64" s="374"/>
      <c r="AV64" s="374"/>
      <c r="AW64" s="374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</row>
    <row r="65" spans="1:73" s="10" customFormat="1">
      <c r="A65" s="94"/>
      <c r="B65" s="93" t="s">
        <v>106</v>
      </c>
      <c r="C65" s="381" t="s">
        <v>123</v>
      </c>
      <c r="D65" s="382"/>
      <c r="E65" s="383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4"/>
      <c r="AP65" s="374"/>
      <c r="AQ65" s="374"/>
      <c r="AR65" s="374"/>
      <c r="AS65" s="374"/>
      <c r="AT65" s="374"/>
      <c r="AU65" s="374"/>
      <c r="AV65" s="374"/>
      <c r="AW65" s="374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  <c r="BI65" s="212"/>
      <c r="BJ65" s="212"/>
      <c r="BK65" s="212"/>
      <c r="BL65" s="212"/>
      <c r="BM65" s="212"/>
      <c r="BN65" s="212"/>
      <c r="BO65" s="212"/>
      <c r="BP65" s="212"/>
      <c r="BQ65" s="212"/>
      <c r="BR65" s="212"/>
      <c r="BS65" s="212"/>
      <c r="BT65" s="212"/>
      <c r="BU65" s="212"/>
    </row>
    <row r="66" spans="1:73" s="10" customFormat="1">
      <c r="A66" s="94"/>
      <c r="B66" s="211" t="s">
        <v>79</v>
      </c>
      <c r="C66" s="378" t="s">
        <v>107</v>
      </c>
      <c r="D66" s="379"/>
      <c r="E66" s="380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4"/>
      <c r="AP66" s="374"/>
      <c r="AQ66" s="374"/>
      <c r="AR66" s="374"/>
      <c r="AS66" s="374"/>
      <c r="AT66" s="374"/>
      <c r="AU66" s="374"/>
      <c r="AV66" s="374"/>
      <c r="AW66" s="374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  <c r="BI66" s="212"/>
      <c r="BJ66" s="212"/>
      <c r="BK66" s="212"/>
      <c r="BL66" s="212"/>
      <c r="BM66" s="212"/>
      <c r="BN66" s="212"/>
      <c r="BO66" s="212"/>
      <c r="BP66" s="212"/>
      <c r="BQ66" s="212"/>
      <c r="BR66" s="212"/>
      <c r="BS66" s="212"/>
      <c r="BT66" s="212"/>
      <c r="BU66" s="212"/>
    </row>
    <row r="67" spans="1:73" s="10" customFormat="1" ht="25.5" customHeight="1">
      <c r="A67" s="94"/>
      <c r="B67" s="211" t="s">
        <v>77</v>
      </c>
      <c r="C67" s="378" t="s">
        <v>108</v>
      </c>
      <c r="D67" s="379"/>
      <c r="E67" s="380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4"/>
      <c r="AP67" s="374"/>
      <c r="AQ67" s="374"/>
      <c r="AR67" s="374"/>
      <c r="AS67" s="374"/>
      <c r="AT67" s="374"/>
      <c r="AU67" s="374"/>
      <c r="AV67" s="374"/>
      <c r="AW67" s="374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  <c r="BI67" s="212"/>
      <c r="BJ67" s="212"/>
      <c r="BK67" s="212"/>
      <c r="BL67" s="212"/>
      <c r="BM67" s="212"/>
      <c r="BN67" s="212"/>
      <c r="BO67" s="212"/>
      <c r="BP67" s="212"/>
      <c r="BQ67" s="212"/>
      <c r="BR67" s="212"/>
      <c r="BS67" s="212"/>
      <c r="BT67" s="212"/>
      <c r="BU67" s="212"/>
    </row>
    <row r="68" spans="1:73" s="10" customFormat="1" ht="25.5" customHeight="1">
      <c r="B68" s="211" t="s">
        <v>91</v>
      </c>
      <c r="C68" s="378" t="s">
        <v>109</v>
      </c>
      <c r="D68" s="379"/>
      <c r="E68" s="380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4"/>
      <c r="AP68" s="374"/>
      <c r="AQ68" s="374"/>
      <c r="AR68" s="374"/>
      <c r="AS68" s="374"/>
      <c r="AT68" s="374"/>
      <c r="AU68" s="374"/>
      <c r="AV68" s="374"/>
      <c r="AW68" s="374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  <c r="BI68" s="212"/>
      <c r="BJ68" s="212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</row>
    <row r="69" spans="1:73" s="10" customFormat="1" ht="18" customHeight="1">
      <c r="A69" s="94"/>
      <c r="B69" s="211" t="s">
        <v>78</v>
      </c>
      <c r="C69" s="378" t="s">
        <v>110</v>
      </c>
      <c r="D69" s="379"/>
      <c r="E69" s="380"/>
      <c r="I69" s="212"/>
      <c r="J69" s="34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89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  <c r="BI69" s="212"/>
      <c r="BJ69" s="212"/>
      <c r="BK69" s="212"/>
      <c r="BL69" s="212"/>
      <c r="BM69" s="212"/>
      <c r="BN69" s="212"/>
      <c r="BO69" s="212"/>
      <c r="BP69" s="212"/>
      <c r="BQ69" s="212"/>
      <c r="BR69" s="212"/>
      <c r="BS69" s="212"/>
      <c r="BT69" s="212"/>
      <c r="BU69" s="212"/>
    </row>
    <row r="70" spans="1:73" ht="18" customHeight="1">
      <c r="B70" s="211" t="s">
        <v>111</v>
      </c>
      <c r="C70" s="378" t="s">
        <v>112</v>
      </c>
      <c r="D70" s="379"/>
      <c r="E70" s="380"/>
      <c r="L70" s="212"/>
      <c r="AA70" s="90"/>
    </row>
    <row r="71" spans="1:73" s="1" customFormat="1">
      <c r="B71" s="211" t="s">
        <v>113</v>
      </c>
      <c r="C71" s="378" t="s">
        <v>114</v>
      </c>
      <c r="D71" s="379"/>
      <c r="E71" s="380"/>
      <c r="I71" s="11"/>
      <c r="J71" s="11"/>
      <c r="K71" s="11"/>
      <c r="L71" s="212"/>
      <c r="AA71" s="90"/>
    </row>
    <row r="72" spans="1:73" s="1" customFormat="1">
      <c r="B72" s="211" t="s">
        <v>115</v>
      </c>
      <c r="C72" s="378" t="s">
        <v>116</v>
      </c>
      <c r="D72" s="379"/>
      <c r="E72" s="380"/>
      <c r="I72" s="11"/>
      <c r="J72" s="11"/>
      <c r="K72" s="11"/>
      <c r="AA72" s="90"/>
    </row>
    <row r="73" spans="1:73" s="1" customFormat="1">
      <c r="B73" s="211" t="s">
        <v>117</v>
      </c>
      <c r="C73" s="378" t="s">
        <v>118</v>
      </c>
      <c r="D73" s="379"/>
      <c r="E73" s="380"/>
      <c r="I73" s="11"/>
      <c r="J73" s="11"/>
      <c r="K73" s="11"/>
      <c r="AA73" s="90"/>
    </row>
    <row r="74" spans="1:73" s="1" customFormat="1" ht="25.5" customHeight="1">
      <c r="B74" s="211" t="s">
        <v>119</v>
      </c>
      <c r="C74" s="378" t="s">
        <v>120</v>
      </c>
      <c r="D74" s="379"/>
      <c r="E74" s="380"/>
      <c r="I74" s="11"/>
      <c r="J74" s="11"/>
      <c r="K74" s="11"/>
      <c r="AA74" s="90"/>
    </row>
    <row r="75" spans="1:73" s="1" customFormat="1" ht="25.5" customHeight="1">
      <c r="B75" s="211" t="s">
        <v>121</v>
      </c>
      <c r="C75" s="378" t="s">
        <v>122</v>
      </c>
      <c r="D75" s="379"/>
      <c r="E75" s="380"/>
      <c r="I75" s="11"/>
      <c r="J75" s="11"/>
      <c r="K75" s="11"/>
      <c r="AA75" s="90"/>
    </row>
    <row r="76" spans="1:73" s="1" customFormat="1" ht="27" customHeight="1">
      <c r="B76" s="211" t="s">
        <v>126</v>
      </c>
      <c r="C76" s="378" t="s">
        <v>127</v>
      </c>
      <c r="D76" s="379"/>
      <c r="E76" s="380"/>
      <c r="I76" s="11"/>
      <c r="J76" s="11"/>
      <c r="K76" s="11"/>
      <c r="AA76" s="90"/>
    </row>
    <row r="77" spans="1:73" s="1" customFormat="1">
      <c r="B77" s="211" t="s">
        <v>128</v>
      </c>
      <c r="C77" s="378" t="s">
        <v>129</v>
      </c>
      <c r="D77" s="379"/>
      <c r="E77" s="380"/>
      <c r="I77" s="11"/>
      <c r="J77" s="11"/>
      <c r="K77" s="11"/>
      <c r="AA77" s="90"/>
    </row>
    <row r="78" spans="1:73" s="1" customFormat="1">
      <c r="A78" s="94"/>
      <c r="B78" s="211" t="s">
        <v>130</v>
      </c>
      <c r="C78" s="378" t="s">
        <v>131</v>
      </c>
      <c r="D78" s="379"/>
      <c r="E78" s="380"/>
      <c r="I78" s="11"/>
      <c r="J78" s="11"/>
      <c r="K78" s="11"/>
      <c r="AA78" s="90"/>
    </row>
    <row r="79" spans="1:73" s="1" customFormat="1">
      <c r="B79" s="211" t="s">
        <v>14</v>
      </c>
      <c r="C79" s="378" t="s">
        <v>132</v>
      </c>
      <c r="D79" s="379"/>
      <c r="E79" s="380"/>
      <c r="I79" s="11"/>
      <c r="J79" s="11"/>
      <c r="K79" s="11"/>
      <c r="AA79" s="90"/>
    </row>
    <row r="80" spans="1:73" s="1" customFormat="1" ht="28.5" customHeight="1">
      <c r="B80" s="211" t="s">
        <v>144</v>
      </c>
      <c r="C80" s="378" t="s">
        <v>145</v>
      </c>
      <c r="D80" s="379"/>
      <c r="E80" s="380"/>
      <c r="I80" s="11"/>
      <c r="J80" s="11"/>
      <c r="K80" s="11"/>
      <c r="AA80" s="90"/>
    </row>
    <row r="81" spans="2:27" s="1" customFormat="1">
      <c r="B81" s="211" t="s">
        <v>89</v>
      </c>
      <c r="C81" s="378" t="s">
        <v>146</v>
      </c>
      <c r="D81" s="379"/>
      <c r="E81" s="380"/>
      <c r="I81" s="11"/>
      <c r="J81" s="11"/>
      <c r="K81" s="11"/>
      <c r="AA81" s="90"/>
    </row>
    <row r="82" spans="2:27" s="1" customFormat="1" ht="28.5" customHeight="1">
      <c r="B82" s="211" t="s">
        <v>90</v>
      </c>
      <c r="C82" s="378" t="s">
        <v>147</v>
      </c>
      <c r="D82" s="379"/>
      <c r="E82" s="380"/>
      <c r="I82" s="11"/>
      <c r="J82" s="11"/>
      <c r="K82" s="11"/>
      <c r="AA82" s="90"/>
    </row>
    <row r="83" spans="2:27" s="1" customFormat="1">
      <c r="B83" s="211" t="s">
        <v>148</v>
      </c>
      <c r="C83" s="378" t="s">
        <v>149</v>
      </c>
      <c r="D83" s="379"/>
      <c r="E83" s="380"/>
      <c r="I83" s="11"/>
      <c r="J83" s="11"/>
      <c r="K83" s="11"/>
      <c r="AA83" s="90"/>
    </row>
    <row r="84" spans="2:27" s="1" customFormat="1">
      <c r="B84" s="211" t="s">
        <v>150</v>
      </c>
      <c r="C84" s="378" t="s">
        <v>151</v>
      </c>
      <c r="D84" s="379"/>
      <c r="E84" s="380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AR11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V13" sqref="AV13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6" t="s">
        <v>0</v>
      </c>
      <c r="B1" s="317"/>
      <c r="C1" s="318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9" t="s">
        <v>191</v>
      </c>
      <c r="B2" s="320"/>
      <c r="C2" s="321"/>
      <c r="D2" s="322"/>
      <c r="E2" s="323"/>
      <c r="F2" s="323"/>
      <c r="G2" s="323"/>
      <c r="H2" s="323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4"/>
      <c r="AB2" s="324"/>
      <c r="AC2" s="217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6" t="s">
        <v>209</v>
      </c>
      <c r="B3" s="317"/>
      <c r="C3" s="318"/>
      <c r="D3" s="322"/>
      <c r="E3" s="323"/>
      <c r="F3" s="323"/>
      <c r="G3" s="323"/>
      <c r="H3" s="323"/>
      <c r="I3" s="323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5" t="s">
        <v>103</v>
      </c>
      <c r="AC3" s="326"/>
      <c r="AD3" s="326"/>
      <c r="AE3" s="326"/>
      <c r="AF3" s="326"/>
      <c r="AG3" s="326"/>
      <c r="AH3" s="326"/>
      <c r="AI3" s="326"/>
      <c r="AJ3" s="327"/>
      <c r="AK3" s="4"/>
      <c r="AL3" s="4"/>
      <c r="AM3" s="4"/>
      <c r="BP3"/>
      <c r="BQ3"/>
      <c r="BR3"/>
      <c r="BS3"/>
      <c r="BT3"/>
      <c r="BU3"/>
    </row>
    <row r="4" spans="1:73" ht="18" customHeight="1">
      <c r="A4" s="342" t="s">
        <v>137</v>
      </c>
      <c r="B4" s="342"/>
      <c r="C4" s="342"/>
      <c r="D4" s="342" t="s">
        <v>134</v>
      </c>
      <c r="E4" s="342"/>
      <c r="F4" s="342"/>
      <c r="G4" s="342"/>
      <c r="H4" s="342"/>
      <c r="I4" s="342"/>
      <c r="J4" s="342"/>
      <c r="K4" s="342"/>
      <c r="L4" s="342"/>
      <c r="M4" s="342"/>
      <c r="N4" s="342" t="s">
        <v>135</v>
      </c>
      <c r="O4" s="342"/>
      <c r="P4" s="342"/>
      <c r="Q4" s="343" t="s">
        <v>136</v>
      </c>
      <c r="R4" s="345"/>
      <c r="S4" s="342" t="s">
        <v>125</v>
      </c>
      <c r="T4" s="342" t="s">
        <v>101</v>
      </c>
      <c r="U4" s="342"/>
      <c r="V4" s="342"/>
      <c r="W4" s="342" t="s">
        <v>102</v>
      </c>
      <c r="X4" s="343" t="s">
        <v>138</v>
      </c>
      <c r="Y4" s="344"/>
      <c r="Z4" s="345"/>
      <c r="AA4" s="342" t="s">
        <v>99</v>
      </c>
      <c r="AB4" s="328" t="s">
        <v>93</v>
      </c>
      <c r="AC4" s="335"/>
      <c r="AD4" s="329"/>
      <c r="AE4" s="352" t="s">
        <v>100</v>
      </c>
      <c r="AF4" s="352"/>
      <c r="AG4" s="328" t="s">
        <v>94</v>
      </c>
      <c r="AH4" s="329"/>
      <c r="AI4" s="328" t="s">
        <v>95</v>
      </c>
      <c r="AJ4" s="329"/>
      <c r="AK4" s="328" t="s">
        <v>105</v>
      </c>
      <c r="AL4" s="334" t="s">
        <v>104</v>
      </c>
      <c r="AM4" s="334"/>
      <c r="AN4" s="334"/>
      <c r="AO4" s="328" t="s">
        <v>98</v>
      </c>
      <c r="AP4" s="335"/>
      <c r="AQ4" s="335"/>
      <c r="AR4" s="335"/>
      <c r="AS4" s="335"/>
      <c r="AT4" s="329"/>
      <c r="AU4" s="334" t="s">
        <v>152</v>
      </c>
      <c r="AV4" s="334"/>
      <c r="AW4" s="334"/>
      <c r="BP4"/>
      <c r="BQ4"/>
      <c r="BR4"/>
      <c r="BS4"/>
      <c r="BT4"/>
      <c r="BU4"/>
    </row>
    <row r="5" spans="1:73" ht="18" customHeight="1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6"/>
      <c r="R5" s="348"/>
      <c r="S5" s="342"/>
      <c r="T5" s="342"/>
      <c r="U5" s="342"/>
      <c r="V5" s="342"/>
      <c r="W5" s="342"/>
      <c r="X5" s="346"/>
      <c r="Y5" s="347"/>
      <c r="Z5" s="348"/>
      <c r="AA5" s="342"/>
      <c r="AB5" s="330"/>
      <c r="AC5" s="336"/>
      <c r="AD5" s="331"/>
      <c r="AE5" s="352"/>
      <c r="AF5" s="352"/>
      <c r="AG5" s="330"/>
      <c r="AH5" s="331"/>
      <c r="AI5" s="330"/>
      <c r="AJ5" s="331"/>
      <c r="AK5" s="330"/>
      <c r="AL5" s="334"/>
      <c r="AM5" s="334"/>
      <c r="AN5" s="334"/>
      <c r="AO5" s="330"/>
      <c r="AP5" s="336"/>
      <c r="AQ5" s="336"/>
      <c r="AR5" s="336"/>
      <c r="AS5" s="336"/>
      <c r="AT5" s="331"/>
      <c r="AU5" s="334"/>
      <c r="AV5" s="334"/>
      <c r="AW5" s="334"/>
      <c r="BP5"/>
      <c r="BQ5"/>
      <c r="BR5"/>
      <c r="BS5"/>
      <c r="BT5"/>
      <c r="BU5"/>
    </row>
    <row r="6" spans="1:73" ht="18" customHeight="1">
      <c r="A6" s="342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9"/>
      <c r="R6" s="351"/>
      <c r="S6" s="342"/>
      <c r="T6" s="342"/>
      <c r="U6" s="342"/>
      <c r="V6" s="342"/>
      <c r="W6" s="342"/>
      <c r="X6" s="349"/>
      <c r="Y6" s="350"/>
      <c r="Z6" s="351"/>
      <c r="AA6" s="342"/>
      <c r="AB6" s="332"/>
      <c r="AC6" s="337"/>
      <c r="AD6" s="333"/>
      <c r="AE6" s="352"/>
      <c r="AF6" s="352"/>
      <c r="AG6" s="332"/>
      <c r="AH6" s="333"/>
      <c r="AI6" s="332"/>
      <c r="AJ6" s="333"/>
      <c r="AK6" s="332"/>
      <c r="AL6" s="334"/>
      <c r="AM6" s="334"/>
      <c r="AN6" s="334"/>
      <c r="AO6" s="332"/>
      <c r="AP6" s="337"/>
      <c r="AQ6" s="337"/>
      <c r="AR6" s="337"/>
      <c r="AS6" s="337"/>
      <c r="AT6" s="333"/>
      <c r="AU6" s="334"/>
      <c r="AV6" s="334"/>
      <c r="AW6" s="334"/>
      <c r="BP6"/>
      <c r="BQ6"/>
      <c r="BR6"/>
      <c r="BS6"/>
      <c r="BT6"/>
      <c r="BU6"/>
    </row>
    <row r="7" spans="1:73" ht="15.75" customHeight="1">
      <c r="A7" s="338" t="s">
        <v>23</v>
      </c>
      <c r="B7" s="338" t="s">
        <v>1</v>
      </c>
      <c r="C7" s="338" t="s">
        <v>133</v>
      </c>
      <c r="D7" s="339" t="s">
        <v>10</v>
      </c>
      <c r="E7" s="340" t="s">
        <v>33</v>
      </c>
      <c r="F7" s="339" t="s">
        <v>34</v>
      </c>
      <c r="G7" s="339" t="s">
        <v>24</v>
      </c>
      <c r="H7" s="357" t="s">
        <v>25</v>
      </c>
      <c r="I7" s="353" t="s">
        <v>39</v>
      </c>
      <c r="J7" s="353" t="s">
        <v>38</v>
      </c>
      <c r="K7" s="353" t="s">
        <v>41</v>
      </c>
      <c r="L7" s="353" t="s">
        <v>37</v>
      </c>
      <c r="M7" s="353" t="s">
        <v>40</v>
      </c>
      <c r="N7" s="354" t="s">
        <v>72</v>
      </c>
      <c r="O7" s="354" t="s">
        <v>75</v>
      </c>
      <c r="P7" s="354" t="s">
        <v>73</v>
      </c>
      <c r="Q7" s="355" t="s">
        <v>71</v>
      </c>
      <c r="R7" s="363" t="s">
        <v>2</v>
      </c>
      <c r="S7" s="363" t="s">
        <v>3</v>
      </c>
      <c r="T7" s="363" t="s">
        <v>92</v>
      </c>
      <c r="U7" s="363" t="s">
        <v>4</v>
      </c>
      <c r="V7" s="363" t="s">
        <v>35</v>
      </c>
      <c r="W7" s="359" t="s">
        <v>5</v>
      </c>
      <c r="X7" s="359" t="s">
        <v>6</v>
      </c>
      <c r="Y7" s="338" t="s">
        <v>7</v>
      </c>
      <c r="Z7" s="338" t="s">
        <v>42</v>
      </c>
      <c r="AA7" s="338" t="s">
        <v>139</v>
      </c>
      <c r="AB7" s="361" t="s">
        <v>153</v>
      </c>
      <c r="AC7" s="361" t="s">
        <v>68</v>
      </c>
      <c r="AD7" s="361" t="s">
        <v>69</v>
      </c>
      <c r="AE7" s="376" t="s">
        <v>8</v>
      </c>
      <c r="AF7" s="376" t="s">
        <v>9</v>
      </c>
      <c r="AG7" s="358" t="s">
        <v>96</v>
      </c>
      <c r="AH7" s="358" t="s">
        <v>68</v>
      </c>
      <c r="AI7" s="358" t="s">
        <v>96</v>
      </c>
      <c r="AJ7" s="358" t="s">
        <v>68</v>
      </c>
      <c r="AK7" s="361" t="s">
        <v>97</v>
      </c>
      <c r="AL7" s="361" t="s">
        <v>140</v>
      </c>
      <c r="AM7" s="361" t="s">
        <v>141</v>
      </c>
      <c r="AN7" s="361" t="s">
        <v>36</v>
      </c>
      <c r="AO7" s="339" t="s">
        <v>1</v>
      </c>
      <c r="AP7" s="375" t="s">
        <v>142</v>
      </c>
      <c r="AQ7" s="376" t="s">
        <v>143</v>
      </c>
      <c r="AR7" s="375" t="s">
        <v>12</v>
      </c>
      <c r="AS7" s="375" t="s">
        <v>13</v>
      </c>
      <c r="AT7" s="375" t="s">
        <v>76</v>
      </c>
      <c r="AU7" s="365" t="s">
        <v>14</v>
      </c>
      <c r="AV7" s="365" t="s">
        <v>15</v>
      </c>
      <c r="AW7" s="365" t="s">
        <v>16</v>
      </c>
    </row>
    <row r="8" spans="1:73" ht="53.25" customHeight="1">
      <c r="A8" s="338"/>
      <c r="B8" s="338"/>
      <c r="C8" s="338"/>
      <c r="D8" s="339"/>
      <c r="E8" s="341"/>
      <c r="F8" s="339"/>
      <c r="G8" s="339"/>
      <c r="H8" s="357"/>
      <c r="I8" s="353"/>
      <c r="J8" s="353"/>
      <c r="K8" s="353"/>
      <c r="L8" s="353"/>
      <c r="M8" s="353"/>
      <c r="N8" s="354"/>
      <c r="O8" s="354"/>
      <c r="P8" s="354"/>
      <c r="Q8" s="356"/>
      <c r="R8" s="364"/>
      <c r="S8" s="364"/>
      <c r="T8" s="364"/>
      <c r="U8" s="364"/>
      <c r="V8" s="364"/>
      <c r="W8" s="360"/>
      <c r="X8" s="360"/>
      <c r="Y8" s="338"/>
      <c r="Z8" s="338"/>
      <c r="AA8" s="338"/>
      <c r="AB8" s="362"/>
      <c r="AC8" s="362"/>
      <c r="AD8" s="362"/>
      <c r="AE8" s="377"/>
      <c r="AF8" s="377"/>
      <c r="AG8" s="339"/>
      <c r="AH8" s="339"/>
      <c r="AI8" s="339"/>
      <c r="AJ8" s="339"/>
      <c r="AK8" s="362"/>
      <c r="AL8" s="362"/>
      <c r="AM8" s="362"/>
      <c r="AN8" s="362"/>
      <c r="AO8" s="339"/>
      <c r="AP8" s="339"/>
      <c r="AQ8" s="377"/>
      <c r="AR8" s="375"/>
      <c r="AS8" s="375"/>
      <c r="AT8" s="375"/>
      <c r="AU8" s="365"/>
      <c r="AV8" s="365"/>
      <c r="AW8" s="365"/>
    </row>
    <row r="9" spans="1:73" s="33" customFormat="1" ht="31.5" customHeight="1">
      <c r="A9" s="36">
        <v>1</v>
      </c>
      <c r="B9" s="35" t="s">
        <v>78</v>
      </c>
      <c r="C9" s="37" t="s">
        <v>210</v>
      </c>
      <c r="D9" s="38">
        <v>3</v>
      </c>
      <c r="E9" s="39">
        <v>231</v>
      </c>
      <c r="F9" s="63"/>
      <c r="G9" s="40">
        <v>0.92</v>
      </c>
      <c r="H9" s="40"/>
      <c r="I9" s="41">
        <f t="shared" ref="I9:I60" si="0">IF(D9=0,0,IF(F9=0,D9*E9/G9,D9*F9*750/(G9*H9)))</f>
        <v>753.26086956521738</v>
      </c>
      <c r="J9" s="41">
        <f t="shared" ref="J9:J60" si="1">I9*SIN(ACOS(G9))</f>
        <v>295.21676378238976</v>
      </c>
      <c r="K9" s="38">
        <v>1</v>
      </c>
      <c r="L9" s="41">
        <f>IF(K9=K7,0,SUMIF(K9:K58,K9,I9:I58))</f>
        <v>753.26086956521738</v>
      </c>
      <c r="M9" s="41">
        <f>IF(K9=K7,0,SUMIF(K9:K58,K9,J9:J58))</f>
        <v>295.21676378238976</v>
      </c>
      <c r="N9" s="40">
        <v>1</v>
      </c>
      <c r="O9" s="41">
        <f>L9*N9</f>
        <v>753.26086956521738</v>
      </c>
      <c r="P9" s="41">
        <f>M9*N9</f>
        <v>295.21676378238976</v>
      </c>
      <c r="Q9" s="78">
        <v>1</v>
      </c>
      <c r="R9" s="80">
        <v>220</v>
      </c>
      <c r="S9" s="79">
        <f>IF(V9=0,"-",IF(Q9=0,0,IF(Q9&lt;3,O9/R9,O9/(R9*SQRT(3)))))</f>
        <v>3.4239130434782608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4.4862592288761283</v>
      </c>
      <c r="X9" s="45">
        <v>50</v>
      </c>
      <c r="Y9" s="45">
        <v>3</v>
      </c>
      <c r="Z9" s="46">
        <f>IF(Y9=0,"-",IF(Q9&lt;3,(200*(1/56)*X9*W9)/(Y9*R9),(100*SQRT(3)*(1/56)*X9*W9)/(Y9*R9)))</f>
        <v>1.2138147264275239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1.4565776717130285</v>
      </c>
      <c r="AF9" s="48">
        <f t="shared" ref="AF9:AF33" si="2">IF(AB9=0,"-",IF(AC9=0,0,AE9+$AE$61))</f>
        <v>6.4596702164474156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0">
        <f>O9</f>
        <v>753.26086956521738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79</v>
      </c>
      <c r="C10" s="37" t="s">
        <v>211</v>
      </c>
      <c r="D10" s="38">
        <v>3</v>
      </c>
      <c r="E10" s="39">
        <v>1000</v>
      </c>
      <c r="F10" s="63"/>
      <c r="G10" s="40">
        <v>0.85</v>
      </c>
      <c r="H10" s="40"/>
      <c r="I10" s="41">
        <f t="shared" si="0"/>
        <v>3529.4117647058824</v>
      </c>
      <c r="J10" s="41">
        <f t="shared" si="1"/>
        <v>1859.2330152093068</v>
      </c>
      <c r="K10" s="38">
        <v>2</v>
      </c>
      <c r="L10" s="41">
        <f>IF(K10=K9,0,SUMIF(K10:$K$60,K10,I10:$I$60))</f>
        <v>3529.4117647058824</v>
      </c>
      <c r="M10" s="41">
        <f>IF(K10=K9,0,SUMIF(K10:$K$60,K10,J10:$J$60))</f>
        <v>1859.2330152093068</v>
      </c>
      <c r="N10" s="40">
        <v>1</v>
      </c>
      <c r="O10" s="41">
        <f t="shared" ref="O10:O60" si="3">L10*N10</f>
        <v>3529.4117647058824</v>
      </c>
      <c r="P10" s="41">
        <f t="shared" ref="P10:P60" si="4">M10*N10</f>
        <v>1859.2330152093068</v>
      </c>
      <c r="Q10" s="78">
        <v>3</v>
      </c>
      <c r="R10" s="80">
        <v>380</v>
      </c>
      <c r="S10" s="79">
        <f t="shared" ref="S10:S60" si="5">IF(V10=0,"-",IF(Q10=0,0,IF(Q10&lt;3,O10/R10,O10/(R10*SQRT(3)))))</f>
        <v>5.3623864011420359</v>
      </c>
      <c r="T10" s="43">
        <v>1.06</v>
      </c>
      <c r="U10" s="43">
        <v>0.72</v>
      </c>
      <c r="V10" s="42">
        <v>10</v>
      </c>
      <c r="W10" s="110">
        <f t="shared" ref="W10:W60" si="6">IF(V10=0,"-",IF(V10&lt;15,S10/(T10*U10),(S10/(T10*U10)/0.86)))</f>
        <v>7.0261876325236319</v>
      </c>
      <c r="X10" s="45">
        <v>50</v>
      </c>
      <c r="Y10" s="45">
        <v>3</v>
      </c>
      <c r="Z10" s="46">
        <f t="shared" ref="Z10:Z60" si="7">IF(Y10=0,"-",IF(Q10&lt;3,(200*(1/56)*X10*W10)/(Y10*R10),(100*SQRT(3)*(1/56)*X10*W10)/(Y10*R10)))</f>
        <v>0.95314175775712828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0.71485631831784624</v>
      </c>
      <c r="AF10" s="48">
        <f t="shared" si="2"/>
        <v>5.717948863052233</v>
      </c>
      <c r="AG10" s="47"/>
      <c r="AH10" s="102"/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72.5</v>
      </c>
      <c r="AO10" s="35" t="s">
        <v>148</v>
      </c>
      <c r="AP10" s="35"/>
      <c r="AQ10" s="35"/>
      <c r="AR10" s="49">
        <f t="shared" ref="AR10:AR60" si="11">IF(Q10=0,"-",Q10)</f>
        <v>3</v>
      </c>
      <c r="AS10" s="47">
        <v>32</v>
      </c>
      <c r="AT10" s="49" t="str">
        <f t="shared" ref="AT10:AT61" si="12">IF(AS10=0,"-",IF(AS10&gt;W10,"SIM","NÃO"))</f>
        <v>SIM</v>
      </c>
      <c r="AU10" s="50">
        <f>O10/3</f>
        <v>1176.4705882352941</v>
      </c>
      <c r="AV10" s="50">
        <f>O10/3</f>
        <v>1176.4705882352941</v>
      </c>
      <c r="AW10" s="50">
        <f>O10/3</f>
        <v>1176.4705882352941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79</v>
      </c>
      <c r="C11" s="37" t="s">
        <v>211</v>
      </c>
      <c r="D11" s="38">
        <v>2</v>
      </c>
      <c r="E11" s="39">
        <v>1000</v>
      </c>
      <c r="F11" s="63"/>
      <c r="G11" s="40">
        <v>0.85</v>
      </c>
      <c r="H11" s="40"/>
      <c r="I11" s="41">
        <f t="shared" ref="I11" si="13">IF(D11=0,0,IF(F11=0,D11*E11/G11,D11*F11*750/(G11*H11)))</f>
        <v>2352.9411764705883</v>
      </c>
      <c r="J11" s="41">
        <f t="shared" ref="J11" si="14">I11*SIN(ACOS(G11))</f>
        <v>1239.4886768062045</v>
      </c>
      <c r="K11" s="38">
        <v>3</v>
      </c>
      <c r="L11" s="41">
        <f>IF(K11=K10,0,SUMIF(K11:$K$60,K11,I11:$I$60))</f>
        <v>2352.9411764705883</v>
      </c>
      <c r="M11" s="41">
        <f>IF(K11=K10,0,SUMIF(K11:$K$60,K11,J11:$J$60))</f>
        <v>1239.4886768062045</v>
      </c>
      <c r="N11" s="40">
        <v>1</v>
      </c>
      <c r="O11" s="41">
        <f t="shared" ref="O11" si="15">L11*N11</f>
        <v>2352.9411764705883</v>
      </c>
      <c r="P11" s="41">
        <f t="shared" ref="P11" si="16">M11*N11</f>
        <v>1239.4886768062045</v>
      </c>
      <c r="Q11" s="78">
        <v>3</v>
      </c>
      <c r="R11" s="80">
        <v>380</v>
      </c>
      <c r="S11" s="79">
        <f t="shared" ref="S11" si="17">IF(V11=0,"-",IF(Q11=0,0,IF(Q11&lt;3,O11/R11,O11/(R11*SQRT(3)))))</f>
        <v>3.5749242674280235</v>
      </c>
      <c r="T11" s="43">
        <v>1.06</v>
      </c>
      <c r="U11" s="43">
        <v>0.72</v>
      </c>
      <c r="V11" s="42">
        <v>10</v>
      </c>
      <c r="W11" s="110">
        <f t="shared" ref="W11" si="18">IF(V11=0,"-",IF(V11&lt;15,S11/(T11*U11),(S11/(T11*U11)/0.86)))</f>
        <v>4.684125088349087</v>
      </c>
      <c r="X11" s="45">
        <v>50</v>
      </c>
      <c r="Y11" s="45">
        <v>3</v>
      </c>
      <c r="Z11" s="46">
        <f t="shared" ref="Z11" si="19">IF(Y11=0,"-",IF(Q11&lt;3,(200*(1/56)*X11*W11)/(Y11*R11),(100*SQRT(3)*(1/56)*X11*W11)/(Y11*R11)))</f>
        <v>0.63542783850475204</v>
      </c>
      <c r="AA11" s="47">
        <v>1</v>
      </c>
      <c r="AB11" s="47">
        <v>1</v>
      </c>
      <c r="AC11" s="102">
        <v>4</v>
      </c>
      <c r="AD11" s="46">
        <f t="shared" ref="AD11" si="20">IF(AB11=0,"-",AB11*AC11)</f>
        <v>4</v>
      </c>
      <c r="AE11" s="46">
        <f t="shared" ref="AE11" si="21">IF(AB11=0,"-",IF(AC11=0,0,IF(Q11&lt;3,(200*(1/56)*W11*X11)/(AD11*R11),(100*SQRT(3)*(1/56)*W11*X11)/(AD11*R11))))</f>
        <v>0.47657087887856403</v>
      </c>
      <c r="AF11" s="48">
        <f t="shared" ref="AF11" si="22">IF(AB11=0,"-",IF(AC11=0,0,AE11+$AE$61))</f>
        <v>5.4796634236129513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ref="AN11" si="23">IF(AK11=0,"-",IF(AA11=1,((Q11*AB11+2)*AL11),((Q11*AB11+1)*AM11)))</f>
        <v>72.5</v>
      </c>
      <c r="AO11" s="35" t="s">
        <v>148</v>
      </c>
      <c r="AP11" s="35"/>
      <c r="AQ11" s="35"/>
      <c r="AR11" s="49">
        <f t="shared" ref="AR11" si="24">IF(Q11=0,"-",Q11)</f>
        <v>3</v>
      </c>
      <c r="AS11" s="47">
        <v>32</v>
      </c>
      <c r="AT11" s="49" t="str">
        <f t="shared" ref="AT11" si="25">IF(AS11=0,"-",IF(AS11&gt;W11,"SIM","NÃO"))</f>
        <v>SIM</v>
      </c>
      <c r="AU11" s="50">
        <f>O11/3</f>
        <v>784.31372549019613</v>
      </c>
      <c r="AV11" s="50">
        <f>O11/3</f>
        <v>784.31372549019613</v>
      </c>
      <c r="AW11" s="50">
        <f>O11/3</f>
        <v>784.31372549019613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42">
      <c r="A12" s="36">
        <v>4</v>
      </c>
      <c r="B12" s="35" t="s">
        <v>77</v>
      </c>
      <c r="C12" s="37" t="s">
        <v>208</v>
      </c>
      <c r="D12" s="38">
        <v>4</v>
      </c>
      <c r="E12" s="39">
        <v>400</v>
      </c>
      <c r="F12" s="63"/>
      <c r="G12" s="40">
        <v>0.85</v>
      </c>
      <c r="H12" s="40"/>
      <c r="I12" s="41">
        <f t="shared" si="0"/>
        <v>1882.3529411764707</v>
      </c>
      <c r="J12" s="41">
        <f t="shared" si="1"/>
        <v>991.59094144496373</v>
      </c>
      <c r="K12" s="38">
        <v>4</v>
      </c>
      <c r="L12" s="41">
        <f>IF(K12=K11,0,SUMIF(K12:$K$60,K12,I12:$I$60))</f>
        <v>1882.3529411764707</v>
      </c>
      <c r="M12" s="41">
        <f>IF(K12=K11,0,SUMIF(K12:$K$60,K12,J12:$J$60))</f>
        <v>991.59094144496373</v>
      </c>
      <c r="N12" s="40">
        <v>1</v>
      </c>
      <c r="O12" s="41">
        <f t="shared" si="3"/>
        <v>1882.3529411764707</v>
      </c>
      <c r="P12" s="41">
        <f t="shared" si="4"/>
        <v>991.59094144496373</v>
      </c>
      <c r="Q12" s="78">
        <v>3</v>
      </c>
      <c r="R12" s="80">
        <v>380</v>
      </c>
      <c r="S12" s="79">
        <f t="shared" si="5"/>
        <v>2.8599394139424192</v>
      </c>
      <c r="T12" s="43">
        <v>1.06</v>
      </c>
      <c r="U12" s="43">
        <v>0.72</v>
      </c>
      <c r="V12" s="42">
        <v>10</v>
      </c>
      <c r="W12" s="110">
        <f t="shared" si="6"/>
        <v>3.7473000706792705</v>
      </c>
      <c r="X12" s="45">
        <v>30</v>
      </c>
      <c r="Y12" s="45">
        <v>3</v>
      </c>
      <c r="Z12" s="46">
        <f t="shared" si="7"/>
        <v>0.30500536248228105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0.22875402186171079</v>
      </c>
      <c r="AF12" s="48">
        <f t="shared" si="2"/>
        <v>5.231846566596098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72.5</v>
      </c>
      <c r="AO12" s="35" t="s">
        <v>148</v>
      </c>
      <c r="AP12" s="35"/>
      <c r="AQ12" s="35"/>
      <c r="AR12" s="49">
        <f t="shared" si="11"/>
        <v>3</v>
      </c>
      <c r="AS12" s="47">
        <v>32</v>
      </c>
      <c r="AT12" s="49" t="str">
        <f t="shared" si="12"/>
        <v>SIM</v>
      </c>
      <c r="AU12" s="50">
        <f>O12/3</f>
        <v>627.45098039215691</v>
      </c>
      <c r="AV12" s="50">
        <f>O12/3</f>
        <v>627.45098039215691</v>
      </c>
      <c r="AW12" s="50">
        <f>O12/3</f>
        <v>627.45098039215691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>
      <c r="A13" s="36">
        <v>5</v>
      </c>
      <c r="B13" s="35" t="s">
        <v>206</v>
      </c>
      <c r="C13" s="37" t="s">
        <v>207</v>
      </c>
      <c r="D13" s="38">
        <v>1</v>
      </c>
      <c r="E13" s="39">
        <v>1800</v>
      </c>
      <c r="F13" s="63"/>
      <c r="G13" s="40">
        <v>0.8</v>
      </c>
      <c r="H13" s="40"/>
      <c r="I13" s="41">
        <f t="shared" si="0"/>
        <v>2250</v>
      </c>
      <c r="J13" s="41">
        <f t="shared" si="1"/>
        <v>1349.9999999999998</v>
      </c>
      <c r="K13" s="38">
        <v>5</v>
      </c>
      <c r="L13" s="41">
        <f>IF(K13=K12,0,SUMIF(K13:$K$60,K13,I13:$I$60))</f>
        <v>2250</v>
      </c>
      <c r="M13" s="41">
        <f>IF(K13=K12,0,SUMIF(K13:$K$60,K13,J13:$J$60))</f>
        <v>1349.9999999999998</v>
      </c>
      <c r="N13" s="40">
        <v>1</v>
      </c>
      <c r="O13" s="41">
        <f t="shared" si="3"/>
        <v>2250</v>
      </c>
      <c r="P13" s="41">
        <f t="shared" si="4"/>
        <v>1349.9999999999998</v>
      </c>
      <c r="Q13" s="78">
        <v>3</v>
      </c>
      <c r="R13" s="80">
        <v>380</v>
      </c>
      <c r="S13" s="79">
        <f t="shared" si="5"/>
        <v>3.4185213307280478</v>
      </c>
      <c r="T13" s="43">
        <v>1.06</v>
      </c>
      <c r="U13" s="43">
        <v>0.72</v>
      </c>
      <c r="V13" s="42">
        <v>10</v>
      </c>
      <c r="W13" s="110">
        <f t="shared" si="6"/>
        <v>4.4791946157338156</v>
      </c>
      <c r="X13" s="45">
        <v>50</v>
      </c>
      <c r="Y13" s="45">
        <v>3</v>
      </c>
      <c r="Z13" s="46">
        <f t="shared" si="7"/>
        <v>0.60762787057016932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0.45572090292762696</v>
      </c>
      <c r="AF13" s="48">
        <f t="shared" si="2"/>
        <v>5.4588134476620143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72.5</v>
      </c>
      <c r="AO13" s="35" t="s">
        <v>148</v>
      </c>
      <c r="AP13" s="35"/>
      <c r="AQ13" s="35"/>
      <c r="AR13" s="49">
        <f t="shared" si="11"/>
        <v>3</v>
      </c>
      <c r="AS13" s="47">
        <v>32</v>
      </c>
      <c r="AT13" s="49" t="str">
        <f t="shared" si="12"/>
        <v>SIM</v>
      </c>
      <c r="AU13" s="50">
        <f>O13/3</f>
        <v>750</v>
      </c>
      <c r="AV13" s="50">
        <f>O13/3</f>
        <v>750</v>
      </c>
      <c r="AW13" s="50">
        <f>O13/3</f>
        <v>750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206</v>
      </c>
      <c r="C14" s="37" t="s">
        <v>207</v>
      </c>
      <c r="D14" s="38">
        <v>1</v>
      </c>
      <c r="E14" s="39">
        <v>1800</v>
      </c>
      <c r="F14" s="63"/>
      <c r="G14" s="40">
        <v>0.8</v>
      </c>
      <c r="H14" s="40"/>
      <c r="I14" s="41">
        <f t="shared" si="0"/>
        <v>2250</v>
      </c>
      <c r="J14" s="41">
        <f t="shared" si="1"/>
        <v>1349.9999999999998</v>
      </c>
      <c r="K14" s="38">
        <v>6</v>
      </c>
      <c r="L14" s="41">
        <f>IF(K14=K13,0,SUMIF(K14:$K$60,K14,I14:$I$60))</f>
        <v>2250</v>
      </c>
      <c r="M14" s="41">
        <f>IF(K14=K13,0,SUMIF(K14:$K$60,K14,J14:$J$60))</f>
        <v>1349.9999999999998</v>
      </c>
      <c r="N14" s="40">
        <v>1</v>
      </c>
      <c r="O14" s="41">
        <f t="shared" si="3"/>
        <v>2250</v>
      </c>
      <c r="P14" s="41">
        <f t="shared" si="4"/>
        <v>1349.9999999999998</v>
      </c>
      <c r="Q14" s="78">
        <v>3</v>
      </c>
      <c r="R14" s="80">
        <v>380</v>
      </c>
      <c r="S14" s="79">
        <f t="shared" si="5"/>
        <v>3.4185213307280478</v>
      </c>
      <c r="T14" s="43">
        <v>1.06</v>
      </c>
      <c r="U14" s="43">
        <v>0.72</v>
      </c>
      <c r="V14" s="42">
        <v>10</v>
      </c>
      <c r="W14" s="110">
        <f t="shared" si="6"/>
        <v>4.4791946157338156</v>
      </c>
      <c r="X14" s="45">
        <v>65</v>
      </c>
      <c r="Y14" s="45">
        <v>3</v>
      </c>
      <c r="Z14" s="46">
        <f t="shared" si="7"/>
        <v>0.78991623174122017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0.5924371738059151</v>
      </c>
      <c r="AF14" s="48">
        <f t="shared" si="2"/>
        <v>5.5955297185403019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72.5</v>
      </c>
      <c r="AO14" s="35" t="s">
        <v>148</v>
      </c>
      <c r="AP14" s="35"/>
      <c r="AQ14" s="35"/>
      <c r="AR14" s="49">
        <f t="shared" si="11"/>
        <v>3</v>
      </c>
      <c r="AS14" s="47">
        <v>32</v>
      </c>
      <c r="AT14" s="49" t="str">
        <f t="shared" si="12"/>
        <v>SIM</v>
      </c>
      <c r="AU14" s="50">
        <f>O14/3</f>
        <v>750</v>
      </c>
      <c r="AV14" s="50">
        <f>O14/3</f>
        <v>750</v>
      </c>
      <c r="AW14" s="50">
        <f>O14/3</f>
        <v>750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/>
      <c r="C15" s="37"/>
      <c r="D15" s="38"/>
      <c r="E15" s="39"/>
      <c r="F15" s="63"/>
      <c r="G15" s="40"/>
      <c r="H15" s="40"/>
      <c r="I15" s="41"/>
      <c r="J15" s="41"/>
      <c r="K15" s="38"/>
      <c r="L15" s="41"/>
      <c r="M15" s="41"/>
      <c r="N15" s="40"/>
      <c r="O15" s="41"/>
      <c r="P15" s="41"/>
      <c r="Q15" s="78"/>
      <c r="R15" s="80"/>
      <c r="S15" s="79"/>
      <c r="T15" s="43"/>
      <c r="U15" s="43"/>
      <c r="V15" s="42"/>
      <c r="W15" s="110"/>
      <c r="X15" s="45"/>
      <c r="Y15" s="45"/>
      <c r="Z15" s="46"/>
      <c r="AA15" s="47"/>
      <c r="AB15" s="47"/>
      <c r="AC15" s="102"/>
      <c r="AD15" s="46"/>
      <c r="AE15" s="46"/>
      <c r="AF15" s="48"/>
      <c r="AG15" s="47"/>
      <c r="AH15" s="102"/>
      <c r="AI15" s="47"/>
      <c r="AJ15" s="102"/>
      <c r="AK15" s="47"/>
      <c r="AL15" s="44"/>
      <c r="AM15" s="44"/>
      <c r="AN15" s="44"/>
      <c r="AO15" s="35"/>
      <c r="AP15" s="35"/>
      <c r="AQ15" s="35"/>
      <c r="AR15" s="49"/>
      <c r="AS15" s="47"/>
      <c r="AT15" s="49"/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/>
      <c r="C16" s="37"/>
      <c r="D16" s="38"/>
      <c r="E16" s="39"/>
      <c r="F16" s="63"/>
      <c r="G16" s="40"/>
      <c r="H16" s="40"/>
      <c r="I16" s="41"/>
      <c r="J16" s="41"/>
      <c r="K16" s="38"/>
      <c r="L16" s="41"/>
      <c r="M16" s="41"/>
      <c r="N16" s="40"/>
      <c r="O16" s="41"/>
      <c r="P16" s="41"/>
      <c r="Q16" s="78"/>
      <c r="R16" s="80"/>
      <c r="S16" s="79"/>
      <c r="T16" s="43"/>
      <c r="U16" s="43"/>
      <c r="V16" s="42"/>
      <c r="W16" s="110"/>
      <c r="X16" s="45"/>
      <c r="Y16" s="45"/>
      <c r="Z16" s="46"/>
      <c r="AA16" s="47"/>
      <c r="AB16" s="47"/>
      <c r="AC16" s="102"/>
      <c r="AD16" s="46"/>
      <c r="AE16" s="46"/>
      <c r="AF16" s="48"/>
      <c r="AG16" s="47"/>
      <c r="AH16" s="102"/>
      <c r="AI16" s="47"/>
      <c r="AJ16" s="102"/>
      <c r="AK16" s="47"/>
      <c r="AL16" s="44"/>
      <c r="AM16" s="44"/>
      <c r="AN16" s="44"/>
      <c r="AO16" s="35"/>
      <c r="AP16" s="35"/>
      <c r="AQ16" s="35"/>
      <c r="AR16" s="49"/>
      <c r="AS16" s="47"/>
      <c r="AT16" s="49"/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>
        <f t="shared" si="0"/>
        <v>0</v>
      </c>
      <c r="J17" s="41">
        <f t="shared" si="1"/>
        <v>0</v>
      </c>
      <c r="K17" s="38"/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si="3"/>
        <v>0</v>
      </c>
      <c r="P17" s="41">
        <f t="shared" si="4"/>
        <v>0</v>
      </c>
      <c r="Q17" s="78"/>
      <c r="R17" s="80"/>
      <c r="S17" s="79" t="str">
        <f t="shared" si="5"/>
        <v>-</v>
      </c>
      <c r="T17" s="43"/>
      <c r="U17" s="43"/>
      <c r="V17" s="42"/>
      <c r="W17" s="110" t="str">
        <f t="shared" si="6"/>
        <v>-</v>
      </c>
      <c r="X17" s="45"/>
      <c r="Y17" s="45"/>
      <c r="Z17" s="46" t="str">
        <f t="shared" si="7"/>
        <v>-</v>
      </c>
      <c r="AA17" s="47"/>
      <c r="AB17" s="47"/>
      <c r="AC17" s="102"/>
      <c r="AD17" s="46" t="str">
        <f t="shared" si="8"/>
        <v>-</v>
      </c>
      <c r="AE17" s="46" t="str">
        <f t="shared" si="9"/>
        <v>-</v>
      </c>
      <c r="AF17" s="48" t="str">
        <f t="shared" si="2"/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si="10"/>
        <v>-</v>
      </c>
      <c r="AO17" s="35" t="s">
        <v>148</v>
      </c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3"/>
        <v>0</v>
      </c>
      <c r="P18" s="41">
        <f t="shared" si="4"/>
        <v>0</v>
      </c>
      <c r="Q18" s="78"/>
      <c r="R18" s="80"/>
      <c r="S18" s="79" t="str">
        <f t="shared" si="5"/>
        <v>-</v>
      </c>
      <c r="T18" s="43"/>
      <c r="U18" s="43"/>
      <c r="V18" s="42"/>
      <c r="W18" s="110" t="str">
        <f t="shared" si="6"/>
        <v>-</v>
      </c>
      <c r="X18" s="45">
        <v>35</v>
      </c>
      <c r="Y18" s="45">
        <v>3</v>
      </c>
      <c r="Z18" s="46" t="e">
        <f t="shared" si="7"/>
        <v>#VALUE!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 t="e">
        <f t="shared" si="9"/>
        <v>#VALUE!</v>
      </c>
      <c r="AF18" s="48" t="e">
        <f t="shared" si="2"/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14</v>
      </c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3"/>
        <v>0</v>
      </c>
      <c r="P19" s="41">
        <f t="shared" si="4"/>
        <v>0</v>
      </c>
      <c r="Q19" s="78"/>
      <c r="R19" s="80"/>
      <c r="S19" s="79" t="str">
        <f t="shared" si="5"/>
        <v>-</v>
      </c>
      <c r="T19" s="43"/>
      <c r="U19" s="43"/>
      <c r="V19" s="42"/>
      <c r="W19" s="110" t="str">
        <f t="shared" si="6"/>
        <v>-</v>
      </c>
      <c r="X19" s="45">
        <v>25</v>
      </c>
      <c r="Y19" s="45">
        <v>3</v>
      </c>
      <c r="Z19" s="46" t="e">
        <f t="shared" si="7"/>
        <v>#VALUE!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 t="e">
        <f t="shared" si="9"/>
        <v>#VALUE!</v>
      </c>
      <c r="AF19" s="48" t="e">
        <f t="shared" si="2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14</v>
      </c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3"/>
        <v>0</v>
      </c>
      <c r="P20" s="41">
        <f t="shared" si="4"/>
        <v>0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3"/>
        <v>0</v>
      </c>
      <c r="P21" s="41">
        <f t="shared" si="4"/>
        <v>0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3"/>
        <v>0</v>
      </c>
      <c r="P22" s="41">
        <f t="shared" si="4"/>
        <v>0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26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6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6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6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6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6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6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6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6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6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6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6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6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6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6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6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6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6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6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6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6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6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6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6" t="s">
        <v>74</v>
      </c>
      <c r="B61" s="367"/>
      <c r="C61" s="367"/>
      <c r="D61" s="368"/>
      <c r="E61" s="51"/>
      <c r="F61" s="51">
        <f>SUM(F9:F58)</f>
        <v>0</v>
      </c>
      <c r="G61" s="52">
        <f>COS(ASIN(J61/I61))</f>
        <v>0.83889811385280377</v>
      </c>
      <c r="H61" s="218"/>
      <c r="I61" s="77">
        <f>SUM(I9:I60)</f>
        <v>13017.966751918158</v>
      </c>
      <c r="J61" s="77">
        <f>SUM(J9:J60)</f>
        <v>7085.5293972428644</v>
      </c>
      <c r="K61" s="77">
        <v>1</v>
      </c>
      <c r="L61" s="77">
        <f>SUM(L9:L60)</f>
        <v>13017.966751918158</v>
      </c>
      <c r="M61" s="77">
        <f>SUM(M9:M60)</f>
        <v>7085.5293972428644</v>
      </c>
      <c r="N61" s="56">
        <v>1</v>
      </c>
      <c r="O61" s="77">
        <f>L61*N61</f>
        <v>13017.966751918158</v>
      </c>
      <c r="P61" s="77">
        <f>M61*N61</f>
        <v>7085.5293972428644</v>
      </c>
      <c r="Q61" s="74">
        <v>3</v>
      </c>
      <c r="R61" s="75">
        <v>220</v>
      </c>
      <c r="S61" s="76">
        <f>IF(Q61=0,0,IF(Q61&lt;3,O61/R61,O61/(R61*SQRT(3))))</f>
        <v>34.163302766007035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47.449031619454217</v>
      </c>
      <c r="X61" s="59">
        <v>30</v>
      </c>
      <c r="Y61" s="59">
        <v>3</v>
      </c>
      <c r="Z61" s="60">
        <f>IF(Q61&lt;3,(200*(1/56)*X61*W61)/(Y61*R61),(100*SQRT(3)*(1/56)*X61*W61)/(Y61*R61))</f>
        <v>6.6707900596458494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5.003092544734387</v>
      </c>
      <c r="AF61" s="48">
        <f>IF(AB61=0,"-",IF(AC61=0,0,AE61))</f>
        <v>5.003092544734387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2"/>
        <v>NÃO</v>
      </c>
      <c r="AU61" s="55">
        <f>SUM(AU9:AU60)</f>
        <v>4841.4961636828648</v>
      </c>
      <c r="AV61" s="55">
        <f>SUM(AV9:AV60)</f>
        <v>4088.2352941176473</v>
      </c>
      <c r="AW61" s="55">
        <f>SUM(AW9:AW60)</f>
        <v>4088.2352941176473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0.37190878237336755</v>
      </c>
      <c r="AV62" s="61">
        <f>AV61/L61</f>
        <v>0.31404560881331628</v>
      </c>
      <c r="AW62" s="61">
        <f>AW61/L61</f>
        <v>0.31404560881331628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0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9" t="s">
        <v>18</v>
      </c>
      <c r="AP63" s="369"/>
      <c r="AQ63" s="369"/>
      <c r="AR63" s="369"/>
      <c r="AS63" s="369"/>
      <c r="AT63" s="219"/>
      <c r="AU63" s="370">
        <f>(MAX(AU61:AW61)-(AU61+AV61+AW61)/3)/((AU61+AV61+AW61)/3)</f>
        <v>0.11572634712010271</v>
      </c>
      <c r="AV63" s="370"/>
      <c r="AW63" s="370"/>
    </row>
    <row r="64" spans="1:73" s="10" customFormat="1">
      <c r="A64" s="95"/>
      <c r="B64" s="371" t="s">
        <v>124</v>
      </c>
      <c r="C64" s="372"/>
      <c r="D64" s="372"/>
      <c r="E64" s="373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4"/>
      <c r="AP64" s="374"/>
      <c r="AQ64" s="374"/>
      <c r="AR64" s="374"/>
      <c r="AS64" s="374"/>
      <c r="AT64" s="374"/>
      <c r="AU64" s="374"/>
      <c r="AV64" s="374"/>
      <c r="AW64" s="374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</row>
    <row r="65" spans="1:73" s="10" customFormat="1">
      <c r="A65" s="94"/>
      <c r="B65" s="93" t="s">
        <v>106</v>
      </c>
      <c r="C65" s="381" t="s">
        <v>123</v>
      </c>
      <c r="D65" s="382"/>
      <c r="E65" s="383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4"/>
      <c r="AP65" s="374"/>
      <c r="AQ65" s="374"/>
      <c r="AR65" s="374"/>
      <c r="AS65" s="374"/>
      <c r="AT65" s="374"/>
      <c r="AU65" s="374"/>
      <c r="AV65" s="374"/>
      <c r="AW65" s="374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</row>
    <row r="66" spans="1:73" s="10" customFormat="1">
      <c r="A66" s="94"/>
      <c r="B66" s="216" t="s">
        <v>79</v>
      </c>
      <c r="C66" s="378" t="s">
        <v>107</v>
      </c>
      <c r="D66" s="379"/>
      <c r="E66" s="380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4"/>
      <c r="AP66" s="374"/>
      <c r="AQ66" s="374"/>
      <c r="AR66" s="374"/>
      <c r="AS66" s="374"/>
      <c r="AT66" s="374"/>
      <c r="AU66" s="374"/>
      <c r="AV66" s="374"/>
      <c r="AW66" s="374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</row>
    <row r="67" spans="1:73" s="10" customFormat="1" ht="25.5" customHeight="1">
      <c r="A67" s="94"/>
      <c r="B67" s="216" t="s">
        <v>77</v>
      </c>
      <c r="C67" s="378" t="s">
        <v>108</v>
      </c>
      <c r="D67" s="379"/>
      <c r="E67" s="380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4"/>
      <c r="AP67" s="374"/>
      <c r="AQ67" s="374"/>
      <c r="AR67" s="374"/>
      <c r="AS67" s="374"/>
      <c r="AT67" s="374"/>
      <c r="AU67" s="374"/>
      <c r="AV67" s="374"/>
      <c r="AW67" s="374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</row>
    <row r="68" spans="1:73" s="10" customFormat="1" ht="25.5" customHeight="1">
      <c r="B68" s="216" t="s">
        <v>91</v>
      </c>
      <c r="C68" s="378" t="s">
        <v>109</v>
      </c>
      <c r="D68" s="379"/>
      <c r="E68" s="380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4"/>
      <c r="AP68" s="374"/>
      <c r="AQ68" s="374"/>
      <c r="AR68" s="374"/>
      <c r="AS68" s="374"/>
      <c r="AT68" s="374"/>
      <c r="AU68" s="374"/>
      <c r="AV68" s="374"/>
      <c r="AW68" s="374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</row>
    <row r="69" spans="1:73" s="10" customFormat="1" ht="18" customHeight="1">
      <c r="A69" s="94"/>
      <c r="B69" s="216" t="s">
        <v>78</v>
      </c>
      <c r="C69" s="378" t="s">
        <v>110</v>
      </c>
      <c r="D69" s="379"/>
      <c r="E69" s="380"/>
      <c r="I69" s="220"/>
      <c r="J69" s="34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89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</row>
    <row r="70" spans="1:73" ht="18" customHeight="1">
      <c r="B70" s="216" t="s">
        <v>111</v>
      </c>
      <c r="C70" s="378" t="s">
        <v>112</v>
      </c>
      <c r="D70" s="379"/>
      <c r="E70" s="380"/>
      <c r="L70" s="220"/>
      <c r="AA70" s="90"/>
    </row>
    <row r="71" spans="1:73" s="1" customFormat="1">
      <c r="B71" s="216" t="s">
        <v>113</v>
      </c>
      <c r="C71" s="378" t="s">
        <v>114</v>
      </c>
      <c r="D71" s="379"/>
      <c r="E71" s="380"/>
      <c r="I71" s="11"/>
      <c r="J71" s="11"/>
      <c r="K71" s="11"/>
      <c r="L71" s="220"/>
      <c r="AA71" s="90"/>
    </row>
    <row r="72" spans="1:73" s="1" customFormat="1">
      <c r="B72" s="216" t="s">
        <v>115</v>
      </c>
      <c r="C72" s="378" t="s">
        <v>116</v>
      </c>
      <c r="D72" s="379"/>
      <c r="E72" s="380"/>
      <c r="I72" s="11"/>
      <c r="J72" s="11"/>
      <c r="K72" s="11"/>
      <c r="AA72" s="90"/>
    </row>
    <row r="73" spans="1:73" s="1" customFormat="1">
      <c r="B73" s="216" t="s">
        <v>117</v>
      </c>
      <c r="C73" s="378" t="s">
        <v>118</v>
      </c>
      <c r="D73" s="379"/>
      <c r="E73" s="380"/>
      <c r="I73" s="11"/>
      <c r="J73" s="11"/>
      <c r="K73" s="11"/>
      <c r="AA73" s="90"/>
    </row>
    <row r="74" spans="1:73" s="1" customFormat="1" ht="25.5" customHeight="1">
      <c r="B74" s="216" t="s">
        <v>119</v>
      </c>
      <c r="C74" s="378" t="s">
        <v>120</v>
      </c>
      <c r="D74" s="379"/>
      <c r="E74" s="380"/>
      <c r="I74" s="11"/>
      <c r="J74" s="11"/>
      <c r="K74" s="11"/>
      <c r="AA74" s="90"/>
    </row>
    <row r="75" spans="1:73" s="1" customFormat="1" ht="25.5" customHeight="1">
      <c r="B75" s="216" t="s">
        <v>121</v>
      </c>
      <c r="C75" s="378" t="s">
        <v>122</v>
      </c>
      <c r="D75" s="379"/>
      <c r="E75" s="380"/>
      <c r="I75" s="11"/>
      <c r="J75" s="11"/>
      <c r="K75" s="11"/>
      <c r="AA75" s="90"/>
    </row>
    <row r="76" spans="1:73" s="1" customFormat="1" ht="27" customHeight="1">
      <c r="B76" s="216" t="s">
        <v>126</v>
      </c>
      <c r="C76" s="378" t="s">
        <v>127</v>
      </c>
      <c r="D76" s="379"/>
      <c r="E76" s="380"/>
      <c r="I76" s="11"/>
      <c r="J76" s="11"/>
      <c r="K76" s="11"/>
      <c r="AA76" s="90"/>
    </row>
    <row r="77" spans="1:73" s="1" customFormat="1">
      <c r="B77" s="216" t="s">
        <v>128</v>
      </c>
      <c r="C77" s="378" t="s">
        <v>129</v>
      </c>
      <c r="D77" s="379"/>
      <c r="E77" s="380"/>
      <c r="I77" s="11"/>
      <c r="J77" s="11"/>
      <c r="K77" s="11"/>
      <c r="AA77" s="90"/>
    </row>
    <row r="78" spans="1:73" s="1" customFormat="1">
      <c r="A78" s="94"/>
      <c r="B78" s="216" t="s">
        <v>130</v>
      </c>
      <c r="C78" s="378" t="s">
        <v>131</v>
      </c>
      <c r="D78" s="379"/>
      <c r="E78" s="380"/>
      <c r="I78" s="11"/>
      <c r="J78" s="11"/>
      <c r="K78" s="11"/>
      <c r="AA78" s="90"/>
    </row>
    <row r="79" spans="1:73" s="1" customFormat="1">
      <c r="B79" s="216" t="s">
        <v>14</v>
      </c>
      <c r="C79" s="378" t="s">
        <v>132</v>
      </c>
      <c r="D79" s="379"/>
      <c r="E79" s="380"/>
      <c r="I79" s="11"/>
      <c r="J79" s="11"/>
      <c r="K79" s="11"/>
      <c r="AA79" s="90"/>
    </row>
    <row r="80" spans="1:73" s="1" customFormat="1" ht="28.5" customHeight="1">
      <c r="B80" s="216" t="s">
        <v>144</v>
      </c>
      <c r="C80" s="378" t="s">
        <v>145</v>
      </c>
      <c r="D80" s="379"/>
      <c r="E80" s="380"/>
      <c r="I80" s="11"/>
      <c r="J80" s="11"/>
      <c r="K80" s="11"/>
      <c r="AA80" s="90"/>
    </row>
    <row r="81" spans="2:27" s="1" customFormat="1">
      <c r="B81" s="216" t="s">
        <v>89</v>
      </c>
      <c r="C81" s="378" t="s">
        <v>146</v>
      </c>
      <c r="D81" s="379"/>
      <c r="E81" s="380"/>
      <c r="I81" s="11"/>
      <c r="J81" s="11"/>
      <c r="K81" s="11"/>
      <c r="AA81" s="90"/>
    </row>
    <row r="82" spans="2:27" s="1" customFormat="1" ht="28.5" customHeight="1">
      <c r="B82" s="216" t="s">
        <v>90</v>
      </c>
      <c r="C82" s="378" t="s">
        <v>147</v>
      </c>
      <c r="D82" s="379"/>
      <c r="E82" s="380"/>
      <c r="I82" s="11"/>
      <c r="J82" s="11"/>
      <c r="K82" s="11"/>
      <c r="AA82" s="90"/>
    </row>
    <row r="83" spans="2:27" s="1" customFormat="1">
      <c r="B83" s="216" t="s">
        <v>148</v>
      </c>
      <c r="C83" s="378" t="s">
        <v>149</v>
      </c>
      <c r="D83" s="379"/>
      <c r="E83" s="380"/>
      <c r="I83" s="11"/>
      <c r="J83" s="11"/>
      <c r="K83" s="11"/>
      <c r="AA83" s="90"/>
    </row>
    <row r="84" spans="2:27" s="1" customFormat="1">
      <c r="B84" s="216" t="s">
        <v>150</v>
      </c>
      <c r="C84" s="378" t="s">
        <v>151</v>
      </c>
      <c r="D84" s="379"/>
      <c r="E84" s="380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18" sqref="A18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6" t="s">
        <v>0</v>
      </c>
      <c r="B1" s="317"/>
      <c r="C1" s="318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9" t="s">
        <v>191</v>
      </c>
      <c r="B2" s="320"/>
      <c r="C2" s="321"/>
      <c r="D2" s="322"/>
      <c r="E2" s="323"/>
      <c r="F2" s="323"/>
      <c r="G2" s="323"/>
      <c r="H2" s="323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4"/>
      <c r="AB2" s="324"/>
      <c r="AC2" s="217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6" t="s">
        <v>212</v>
      </c>
      <c r="B3" s="317"/>
      <c r="C3" s="318"/>
      <c r="D3" s="322"/>
      <c r="E3" s="323"/>
      <c r="F3" s="323"/>
      <c r="G3" s="323"/>
      <c r="H3" s="323"/>
      <c r="I3" s="323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5" t="s">
        <v>103</v>
      </c>
      <c r="AC3" s="326"/>
      <c r="AD3" s="326"/>
      <c r="AE3" s="326"/>
      <c r="AF3" s="326"/>
      <c r="AG3" s="326"/>
      <c r="AH3" s="326"/>
      <c r="AI3" s="326"/>
      <c r="AJ3" s="327"/>
      <c r="AK3" s="4"/>
      <c r="AL3" s="4"/>
      <c r="AM3" s="4"/>
      <c r="BP3"/>
      <c r="BQ3"/>
      <c r="BR3"/>
      <c r="BS3"/>
      <c r="BT3"/>
      <c r="BU3"/>
    </row>
    <row r="4" spans="1:73" ht="18" customHeight="1">
      <c r="A4" s="342" t="s">
        <v>137</v>
      </c>
      <c r="B4" s="342"/>
      <c r="C4" s="342"/>
      <c r="D4" s="342" t="s">
        <v>134</v>
      </c>
      <c r="E4" s="342"/>
      <c r="F4" s="342"/>
      <c r="G4" s="342"/>
      <c r="H4" s="342"/>
      <c r="I4" s="342"/>
      <c r="J4" s="342"/>
      <c r="K4" s="342"/>
      <c r="L4" s="342"/>
      <c r="M4" s="342"/>
      <c r="N4" s="342" t="s">
        <v>135</v>
      </c>
      <c r="O4" s="342"/>
      <c r="P4" s="342"/>
      <c r="Q4" s="343" t="s">
        <v>136</v>
      </c>
      <c r="R4" s="345"/>
      <c r="S4" s="342" t="s">
        <v>125</v>
      </c>
      <c r="T4" s="342" t="s">
        <v>101</v>
      </c>
      <c r="U4" s="342"/>
      <c r="V4" s="342"/>
      <c r="W4" s="342" t="s">
        <v>102</v>
      </c>
      <c r="X4" s="343" t="s">
        <v>138</v>
      </c>
      <c r="Y4" s="344"/>
      <c r="Z4" s="345"/>
      <c r="AA4" s="342" t="s">
        <v>99</v>
      </c>
      <c r="AB4" s="328" t="s">
        <v>93</v>
      </c>
      <c r="AC4" s="335"/>
      <c r="AD4" s="329"/>
      <c r="AE4" s="352" t="s">
        <v>100</v>
      </c>
      <c r="AF4" s="352"/>
      <c r="AG4" s="328" t="s">
        <v>94</v>
      </c>
      <c r="AH4" s="329"/>
      <c r="AI4" s="328" t="s">
        <v>95</v>
      </c>
      <c r="AJ4" s="329"/>
      <c r="AK4" s="328" t="s">
        <v>105</v>
      </c>
      <c r="AL4" s="334" t="s">
        <v>104</v>
      </c>
      <c r="AM4" s="334"/>
      <c r="AN4" s="334"/>
      <c r="AO4" s="328" t="s">
        <v>98</v>
      </c>
      <c r="AP4" s="335"/>
      <c r="AQ4" s="335"/>
      <c r="AR4" s="335"/>
      <c r="AS4" s="335"/>
      <c r="AT4" s="329"/>
      <c r="AU4" s="334" t="s">
        <v>152</v>
      </c>
      <c r="AV4" s="334"/>
      <c r="AW4" s="334"/>
      <c r="BP4"/>
      <c r="BQ4"/>
      <c r="BR4"/>
      <c r="BS4"/>
      <c r="BT4"/>
      <c r="BU4"/>
    </row>
    <row r="5" spans="1:73" ht="18" customHeight="1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6"/>
      <c r="R5" s="348"/>
      <c r="S5" s="342"/>
      <c r="T5" s="342"/>
      <c r="U5" s="342"/>
      <c r="V5" s="342"/>
      <c r="W5" s="342"/>
      <c r="X5" s="346"/>
      <c r="Y5" s="347"/>
      <c r="Z5" s="348"/>
      <c r="AA5" s="342"/>
      <c r="AB5" s="330"/>
      <c r="AC5" s="336"/>
      <c r="AD5" s="331"/>
      <c r="AE5" s="352"/>
      <c r="AF5" s="352"/>
      <c r="AG5" s="330"/>
      <c r="AH5" s="331"/>
      <c r="AI5" s="330"/>
      <c r="AJ5" s="331"/>
      <c r="AK5" s="330"/>
      <c r="AL5" s="334"/>
      <c r="AM5" s="334"/>
      <c r="AN5" s="334"/>
      <c r="AO5" s="330"/>
      <c r="AP5" s="336"/>
      <c r="AQ5" s="336"/>
      <c r="AR5" s="336"/>
      <c r="AS5" s="336"/>
      <c r="AT5" s="331"/>
      <c r="AU5" s="334"/>
      <c r="AV5" s="334"/>
      <c r="AW5" s="334"/>
      <c r="BP5"/>
      <c r="BQ5"/>
      <c r="BR5"/>
      <c r="BS5"/>
      <c r="BT5"/>
      <c r="BU5"/>
    </row>
    <row r="6" spans="1:73" ht="18" customHeight="1">
      <c r="A6" s="342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9"/>
      <c r="R6" s="351"/>
      <c r="S6" s="342"/>
      <c r="T6" s="342"/>
      <c r="U6" s="342"/>
      <c r="V6" s="342"/>
      <c r="W6" s="342"/>
      <c r="X6" s="349"/>
      <c r="Y6" s="350"/>
      <c r="Z6" s="351"/>
      <c r="AA6" s="342"/>
      <c r="AB6" s="332"/>
      <c r="AC6" s="337"/>
      <c r="AD6" s="333"/>
      <c r="AE6" s="352"/>
      <c r="AF6" s="352"/>
      <c r="AG6" s="332"/>
      <c r="AH6" s="333"/>
      <c r="AI6" s="332"/>
      <c r="AJ6" s="333"/>
      <c r="AK6" s="332"/>
      <c r="AL6" s="334"/>
      <c r="AM6" s="334"/>
      <c r="AN6" s="334"/>
      <c r="AO6" s="332"/>
      <c r="AP6" s="337"/>
      <c r="AQ6" s="337"/>
      <c r="AR6" s="337"/>
      <c r="AS6" s="337"/>
      <c r="AT6" s="333"/>
      <c r="AU6" s="334"/>
      <c r="AV6" s="334"/>
      <c r="AW6" s="334"/>
      <c r="BP6"/>
      <c r="BQ6"/>
      <c r="BR6"/>
      <c r="BS6"/>
      <c r="BT6"/>
      <c r="BU6"/>
    </row>
    <row r="7" spans="1:73" ht="15.75" customHeight="1">
      <c r="A7" s="338" t="s">
        <v>23</v>
      </c>
      <c r="B7" s="338" t="s">
        <v>1</v>
      </c>
      <c r="C7" s="338" t="s">
        <v>133</v>
      </c>
      <c r="D7" s="339" t="s">
        <v>10</v>
      </c>
      <c r="E7" s="340" t="s">
        <v>33</v>
      </c>
      <c r="F7" s="339" t="s">
        <v>34</v>
      </c>
      <c r="G7" s="339" t="s">
        <v>24</v>
      </c>
      <c r="H7" s="357" t="s">
        <v>25</v>
      </c>
      <c r="I7" s="353" t="s">
        <v>39</v>
      </c>
      <c r="J7" s="353" t="s">
        <v>38</v>
      </c>
      <c r="K7" s="353" t="s">
        <v>41</v>
      </c>
      <c r="L7" s="353" t="s">
        <v>37</v>
      </c>
      <c r="M7" s="353" t="s">
        <v>40</v>
      </c>
      <c r="N7" s="354" t="s">
        <v>72</v>
      </c>
      <c r="O7" s="354" t="s">
        <v>75</v>
      </c>
      <c r="P7" s="354" t="s">
        <v>73</v>
      </c>
      <c r="Q7" s="355" t="s">
        <v>71</v>
      </c>
      <c r="R7" s="363" t="s">
        <v>2</v>
      </c>
      <c r="S7" s="363" t="s">
        <v>3</v>
      </c>
      <c r="T7" s="363" t="s">
        <v>92</v>
      </c>
      <c r="U7" s="363" t="s">
        <v>4</v>
      </c>
      <c r="V7" s="363" t="s">
        <v>35</v>
      </c>
      <c r="W7" s="359" t="s">
        <v>5</v>
      </c>
      <c r="X7" s="359" t="s">
        <v>6</v>
      </c>
      <c r="Y7" s="338" t="s">
        <v>7</v>
      </c>
      <c r="Z7" s="338" t="s">
        <v>42</v>
      </c>
      <c r="AA7" s="338" t="s">
        <v>139</v>
      </c>
      <c r="AB7" s="361" t="s">
        <v>153</v>
      </c>
      <c r="AC7" s="361" t="s">
        <v>68</v>
      </c>
      <c r="AD7" s="361" t="s">
        <v>69</v>
      </c>
      <c r="AE7" s="376" t="s">
        <v>8</v>
      </c>
      <c r="AF7" s="376" t="s">
        <v>9</v>
      </c>
      <c r="AG7" s="358" t="s">
        <v>96</v>
      </c>
      <c r="AH7" s="358" t="s">
        <v>68</v>
      </c>
      <c r="AI7" s="358" t="s">
        <v>96</v>
      </c>
      <c r="AJ7" s="358" t="s">
        <v>68</v>
      </c>
      <c r="AK7" s="361" t="s">
        <v>97</v>
      </c>
      <c r="AL7" s="361" t="s">
        <v>140</v>
      </c>
      <c r="AM7" s="361" t="s">
        <v>141</v>
      </c>
      <c r="AN7" s="361" t="s">
        <v>36</v>
      </c>
      <c r="AO7" s="339" t="s">
        <v>1</v>
      </c>
      <c r="AP7" s="375" t="s">
        <v>142</v>
      </c>
      <c r="AQ7" s="376" t="s">
        <v>143</v>
      </c>
      <c r="AR7" s="375" t="s">
        <v>12</v>
      </c>
      <c r="AS7" s="375" t="s">
        <v>13</v>
      </c>
      <c r="AT7" s="375" t="s">
        <v>76</v>
      </c>
      <c r="AU7" s="365" t="s">
        <v>14</v>
      </c>
      <c r="AV7" s="365" t="s">
        <v>15</v>
      </c>
      <c r="AW7" s="365" t="s">
        <v>16</v>
      </c>
    </row>
    <row r="8" spans="1:73" ht="53.25" customHeight="1">
      <c r="A8" s="338"/>
      <c r="B8" s="338"/>
      <c r="C8" s="338"/>
      <c r="D8" s="339"/>
      <c r="E8" s="341"/>
      <c r="F8" s="339"/>
      <c r="G8" s="339"/>
      <c r="H8" s="357"/>
      <c r="I8" s="353"/>
      <c r="J8" s="353"/>
      <c r="K8" s="353"/>
      <c r="L8" s="353"/>
      <c r="M8" s="353"/>
      <c r="N8" s="354"/>
      <c r="O8" s="354"/>
      <c r="P8" s="354"/>
      <c r="Q8" s="356"/>
      <c r="R8" s="364"/>
      <c r="S8" s="364"/>
      <c r="T8" s="364"/>
      <c r="U8" s="364"/>
      <c r="V8" s="364"/>
      <c r="W8" s="360"/>
      <c r="X8" s="360"/>
      <c r="Y8" s="338"/>
      <c r="Z8" s="338"/>
      <c r="AA8" s="338"/>
      <c r="AB8" s="362"/>
      <c r="AC8" s="362"/>
      <c r="AD8" s="362"/>
      <c r="AE8" s="377"/>
      <c r="AF8" s="377"/>
      <c r="AG8" s="339"/>
      <c r="AH8" s="339"/>
      <c r="AI8" s="339"/>
      <c r="AJ8" s="339"/>
      <c r="AK8" s="362"/>
      <c r="AL8" s="362"/>
      <c r="AM8" s="362"/>
      <c r="AN8" s="362"/>
      <c r="AO8" s="339"/>
      <c r="AP8" s="339"/>
      <c r="AQ8" s="377"/>
      <c r="AR8" s="375"/>
      <c r="AS8" s="375"/>
      <c r="AT8" s="375"/>
      <c r="AU8" s="365"/>
      <c r="AV8" s="365"/>
      <c r="AW8" s="365"/>
    </row>
    <row r="9" spans="1:73" s="33" customFormat="1" ht="31.5" customHeight="1">
      <c r="A9" s="36">
        <v>1</v>
      </c>
      <c r="B9" s="35" t="s">
        <v>91</v>
      </c>
      <c r="C9" s="37" t="s">
        <v>213</v>
      </c>
      <c r="D9" s="38">
        <v>1</v>
      </c>
      <c r="E9" s="39">
        <v>6050</v>
      </c>
      <c r="F9" s="63"/>
      <c r="G9" s="40">
        <v>0.8</v>
      </c>
      <c r="H9" s="40"/>
      <c r="I9" s="41">
        <f t="shared" ref="I9:I60" si="0">IF(D9=0,0,IF(F9=0,D9*E9/G9,D9*F9*750/(G9*H9)))</f>
        <v>7562.5</v>
      </c>
      <c r="J9" s="41">
        <f t="shared" ref="J9:J60" si="1">I9*SIN(ACOS(G9))</f>
        <v>4537.4999999999991</v>
      </c>
      <c r="K9" s="38">
        <v>1</v>
      </c>
      <c r="L9" s="41">
        <f>IF(K9=K7,0,SUMIF(K9:K58,K9,I9:I58))</f>
        <v>7562.5</v>
      </c>
      <c r="M9" s="41">
        <f>IF(K9=K7,0,SUMIF(K9:K58,K9,J9:J58))</f>
        <v>4537.4999999999991</v>
      </c>
      <c r="N9" s="40">
        <v>1</v>
      </c>
      <c r="O9" s="41">
        <f>L9*N9</f>
        <v>7562.5</v>
      </c>
      <c r="P9" s="41">
        <f>M9*N9</f>
        <v>4537.4999999999991</v>
      </c>
      <c r="Q9" s="78">
        <v>3</v>
      </c>
      <c r="R9" s="80">
        <v>380</v>
      </c>
      <c r="S9" s="79">
        <f>IF(V9=0,"-",IF(Q9=0,0,IF(Q9&lt;3,O9/R9,O9/(R9*SQRT(3)))))</f>
        <v>11.490030028280382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15.055070791771989</v>
      </c>
      <c r="X9" s="45">
        <v>50</v>
      </c>
      <c r="Y9" s="45">
        <v>3</v>
      </c>
      <c r="Z9" s="46">
        <f>IF(Y9=0,"-",IF(Q9&lt;3,(200*(1/56)*X9*W9)/(Y9*R9),(100*SQRT(3)*(1/56)*X9*W9)/(Y9*R9)))</f>
        <v>2.0423047871941797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1.5317285903956348</v>
      </c>
      <c r="AF9" s="48">
        <f t="shared" ref="AF9:AF33" si="2">IF(AB9=0,"-",IF(AC9=0,0,AE9+$AE$61))</f>
        <v>22.573364511292919</v>
      </c>
      <c r="AG9" s="47"/>
      <c r="AH9" s="102"/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72.5</v>
      </c>
      <c r="AO9" s="35" t="s">
        <v>148</v>
      </c>
      <c r="AP9" s="35"/>
      <c r="AQ9" s="35"/>
      <c r="AR9" s="49">
        <f>IF(Q9=0,"-",Q9)</f>
        <v>3</v>
      </c>
      <c r="AS9" s="47">
        <v>32</v>
      </c>
      <c r="AT9" s="49" t="str">
        <f>IF(AS9=0,"-",IF(AS9&gt;W9,"SIM","NÃO"))</f>
        <v>SIM</v>
      </c>
      <c r="AU9" s="210">
        <f t="shared" ref="AU9:AU14" si="3">O9/3</f>
        <v>2520.8333333333335</v>
      </c>
      <c r="AV9" s="50">
        <f t="shared" ref="AV9:AV14" si="4">O9/3</f>
        <v>2520.8333333333335</v>
      </c>
      <c r="AW9" s="50">
        <f t="shared" ref="AW9:AW14" si="5">O9/3</f>
        <v>2520.8333333333335</v>
      </c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91</v>
      </c>
      <c r="C10" s="37" t="s">
        <v>213</v>
      </c>
      <c r="D10" s="38">
        <v>1</v>
      </c>
      <c r="E10" s="39">
        <v>6050</v>
      </c>
      <c r="F10" s="63"/>
      <c r="G10" s="40">
        <v>0.8</v>
      </c>
      <c r="H10" s="40"/>
      <c r="I10" s="41">
        <f t="shared" si="0"/>
        <v>7562.5</v>
      </c>
      <c r="J10" s="41">
        <f t="shared" si="1"/>
        <v>4537.4999999999991</v>
      </c>
      <c r="K10" s="38">
        <v>2</v>
      </c>
      <c r="L10" s="41">
        <f>IF(K10=K9,0,SUMIF(K10:$K$60,K10,I10:$I$60))</f>
        <v>7562.5</v>
      </c>
      <c r="M10" s="41">
        <f>IF(K10=K9,0,SUMIF(K10:$K$60,K10,J10:$J$60))</f>
        <v>4537.4999999999991</v>
      </c>
      <c r="N10" s="40">
        <v>1</v>
      </c>
      <c r="O10" s="41">
        <f t="shared" ref="O10:O60" si="6">L10*N10</f>
        <v>7562.5</v>
      </c>
      <c r="P10" s="41">
        <f t="shared" ref="P10:P60" si="7">M10*N10</f>
        <v>4537.4999999999991</v>
      </c>
      <c r="Q10" s="78">
        <v>3</v>
      </c>
      <c r="R10" s="80">
        <v>380</v>
      </c>
      <c r="S10" s="79">
        <f t="shared" ref="S10:S60" si="8">IF(V10=0,"-",IF(Q10=0,0,IF(Q10&lt;3,O10/R10,O10/(R10*SQRT(3)))))</f>
        <v>11.490030028280382</v>
      </c>
      <c r="T10" s="43">
        <v>1.06</v>
      </c>
      <c r="U10" s="43">
        <v>0.72</v>
      </c>
      <c r="V10" s="42">
        <v>10</v>
      </c>
      <c r="W10" s="110">
        <f t="shared" ref="W10:W60" si="9">IF(V10=0,"-",IF(V10&lt;15,S10/(T10*U10),(S10/(T10*U10)/0.86)))</f>
        <v>15.055070791771989</v>
      </c>
      <c r="X10" s="45">
        <v>50</v>
      </c>
      <c r="Y10" s="45">
        <v>3</v>
      </c>
      <c r="Z10" s="46">
        <f t="shared" ref="Z10:Z60" si="10">IF(Y10=0,"-",IF(Q10&lt;3,(200*(1/56)*X10*W10)/(Y10*R10),(100*SQRT(3)*(1/56)*X10*W10)/(Y10*R10)))</f>
        <v>2.0423047871941797</v>
      </c>
      <c r="AA10" s="47">
        <v>1</v>
      </c>
      <c r="AB10" s="47">
        <v>1</v>
      </c>
      <c r="AC10" s="102">
        <v>4</v>
      </c>
      <c r="AD10" s="46">
        <f t="shared" ref="AD10:AD61" si="11">IF(AB10=0,"-",AB10*AC10)</f>
        <v>4</v>
      </c>
      <c r="AE10" s="46">
        <f t="shared" ref="AE10:AE61" si="12">IF(AB10=0,"-",IF(AC10=0,0,IF(Q10&lt;3,(200*(1/56)*W10*X10)/(AD10*R10),(100*SQRT(3)*(1/56)*W10*X10)/(AD10*R10))))</f>
        <v>1.5317285903956348</v>
      </c>
      <c r="AF10" s="48">
        <f t="shared" si="2"/>
        <v>22.573364511292919</v>
      </c>
      <c r="AG10" s="47"/>
      <c r="AH10" s="102"/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3">IF(AK10=0,"-",IF(AA10=1,((Q10*AB10+2)*AL10),((Q10*AB10+1)*AM10)))</f>
        <v>72.5</v>
      </c>
      <c r="AO10" s="35" t="s">
        <v>148</v>
      </c>
      <c r="AP10" s="35"/>
      <c r="AQ10" s="35"/>
      <c r="AR10" s="49">
        <f t="shared" ref="AR10:AR60" si="14">IF(Q10=0,"-",Q10)</f>
        <v>3</v>
      </c>
      <c r="AS10" s="47">
        <v>32</v>
      </c>
      <c r="AT10" s="49" t="str">
        <f t="shared" ref="AT10:AT61" si="15">IF(AS10=0,"-",IF(AS10&gt;W10,"SIM","NÃO"))</f>
        <v>SIM</v>
      </c>
      <c r="AU10" s="50">
        <f t="shared" si="3"/>
        <v>2520.8333333333335</v>
      </c>
      <c r="AV10" s="50">
        <f t="shared" si="4"/>
        <v>2520.8333333333335</v>
      </c>
      <c r="AW10" s="50">
        <f t="shared" si="5"/>
        <v>2520.8333333333335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91</v>
      </c>
      <c r="C11" s="37" t="s">
        <v>214</v>
      </c>
      <c r="D11" s="38">
        <v>1</v>
      </c>
      <c r="E11" s="39">
        <v>6050</v>
      </c>
      <c r="F11" s="63"/>
      <c r="G11" s="40">
        <v>0.8</v>
      </c>
      <c r="H11" s="40"/>
      <c r="I11" s="41">
        <f t="shared" si="0"/>
        <v>7562.5</v>
      </c>
      <c r="J11" s="41">
        <f t="shared" si="1"/>
        <v>4537.4999999999991</v>
      </c>
      <c r="K11" s="38">
        <v>3</v>
      </c>
      <c r="L11" s="41">
        <f>IF(K11=K10,0,SUMIF(K11:$K$60,K11,I11:$I$60))</f>
        <v>7562.5</v>
      </c>
      <c r="M11" s="41">
        <f>IF(K11=K10,0,SUMIF(K11:$K$60,K11,J11:$J$60))</f>
        <v>4537.4999999999991</v>
      </c>
      <c r="N11" s="40">
        <v>1</v>
      </c>
      <c r="O11" s="41">
        <f t="shared" si="6"/>
        <v>7562.5</v>
      </c>
      <c r="P11" s="41">
        <f t="shared" si="7"/>
        <v>4537.4999999999991</v>
      </c>
      <c r="Q11" s="78">
        <v>3</v>
      </c>
      <c r="R11" s="80">
        <v>380</v>
      </c>
      <c r="S11" s="79">
        <f t="shared" si="8"/>
        <v>11.490030028280382</v>
      </c>
      <c r="T11" s="43">
        <v>1.06</v>
      </c>
      <c r="U11" s="43">
        <v>0.72</v>
      </c>
      <c r="V11" s="42">
        <v>10</v>
      </c>
      <c r="W11" s="110">
        <f t="shared" si="9"/>
        <v>15.055070791771989</v>
      </c>
      <c r="X11" s="45">
        <v>50</v>
      </c>
      <c r="Y11" s="45">
        <v>3</v>
      </c>
      <c r="Z11" s="46">
        <f t="shared" si="10"/>
        <v>2.0423047871941797</v>
      </c>
      <c r="AA11" s="47">
        <v>1</v>
      </c>
      <c r="AB11" s="47">
        <v>1</v>
      </c>
      <c r="AC11" s="102">
        <v>4</v>
      </c>
      <c r="AD11" s="46">
        <f t="shared" si="11"/>
        <v>4</v>
      </c>
      <c r="AE11" s="46">
        <f t="shared" si="12"/>
        <v>1.5317285903956348</v>
      </c>
      <c r="AF11" s="48">
        <f t="shared" si="2"/>
        <v>22.573364511292919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3"/>
        <v>72.5</v>
      </c>
      <c r="AO11" s="35" t="s">
        <v>148</v>
      </c>
      <c r="AP11" s="35"/>
      <c r="AQ11" s="35"/>
      <c r="AR11" s="49">
        <f t="shared" si="14"/>
        <v>3</v>
      </c>
      <c r="AS11" s="47">
        <v>32</v>
      </c>
      <c r="AT11" s="49" t="str">
        <f t="shared" si="15"/>
        <v>SIM</v>
      </c>
      <c r="AU11" s="50">
        <f t="shared" si="3"/>
        <v>2520.8333333333335</v>
      </c>
      <c r="AV11" s="50">
        <f t="shared" si="4"/>
        <v>2520.8333333333335</v>
      </c>
      <c r="AW11" s="50">
        <f t="shared" si="5"/>
        <v>2520.8333333333335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91</v>
      </c>
      <c r="C12" s="37" t="s">
        <v>214</v>
      </c>
      <c r="D12" s="38">
        <v>1</v>
      </c>
      <c r="E12" s="39">
        <v>6050</v>
      </c>
      <c r="F12" s="63"/>
      <c r="G12" s="40">
        <v>0.8</v>
      </c>
      <c r="H12" s="40"/>
      <c r="I12" s="41">
        <f t="shared" si="0"/>
        <v>7562.5</v>
      </c>
      <c r="J12" s="41">
        <f t="shared" si="1"/>
        <v>4537.4999999999991</v>
      </c>
      <c r="K12" s="38">
        <v>4</v>
      </c>
      <c r="L12" s="41">
        <f>IF(K12=K11,0,SUMIF(K12:$K$60,K12,I12:$I$60))</f>
        <v>7562.5</v>
      </c>
      <c r="M12" s="41">
        <f>IF(K12=K11,0,SUMIF(K12:$K$60,K12,J12:$J$60))</f>
        <v>4537.4999999999991</v>
      </c>
      <c r="N12" s="40">
        <v>1</v>
      </c>
      <c r="O12" s="41">
        <f t="shared" si="6"/>
        <v>7562.5</v>
      </c>
      <c r="P12" s="41">
        <f t="shared" si="7"/>
        <v>4537.4999999999991</v>
      </c>
      <c r="Q12" s="78">
        <v>3</v>
      </c>
      <c r="R12" s="80">
        <v>380</v>
      </c>
      <c r="S12" s="79">
        <f t="shared" si="8"/>
        <v>11.490030028280382</v>
      </c>
      <c r="T12" s="43">
        <v>1.06</v>
      </c>
      <c r="U12" s="43">
        <v>0.72</v>
      </c>
      <c r="V12" s="42">
        <v>10</v>
      </c>
      <c r="W12" s="110">
        <f t="shared" si="9"/>
        <v>15.055070791771989</v>
      </c>
      <c r="X12" s="45">
        <v>20</v>
      </c>
      <c r="Y12" s="45">
        <v>3</v>
      </c>
      <c r="Z12" s="46">
        <f t="shared" si="10"/>
        <v>0.81692191487767196</v>
      </c>
      <c r="AA12" s="47">
        <v>1</v>
      </c>
      <c r="AB12" s="47">
        <v>1</v>
      </c>
      <c r="AC12" s="102">
        <v>4</v>
      </c>
      <c r="AD12" s="46">
        <f t="shared" si="11"/>
        <v>4</v>
      </c>
      <c r="AE12" s="46">
        <f t="shared" si="12"/>
        <v>0.61269143615825405</v>
      </c>
      <c r="AF12" s="48">
        <f t="shared" si="2"/>
        <v>21.654327357055539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3"/>
        <v>72.5</v>
      </c>
      <c r="AO12" s="35" t="s">
        <v>148</v>
      </c>
      <c r="AP12" s="35"/>
      <c r="AQ12" s="35"/>
      <c r="AR12" s="49">
        <f t="shared" si="14"/>
        <v>3</v>
      </c>
      <c r="AS12" s="47">
        <v>32</v>
      </c>
      <c r="AT12" s="49" t="str">
        <f t="shared" si="15"/>
        <v>SIM</v>
      </c>
      <c r="AU12" s="50">
        <f t="shared" si="3"/>
        <v>2520.8333333333335</v>
      </c>
      <c r="AV12" s="50">
        <f t="shared" si="4"/>
        <v>2520.8333333333335</v>
      </c>
      <c r="AW12" s="50">
        <f t="shared" si="5"/>
        <v>2520.8333333333335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91</v>
      </c>
      <c r="C13" s="37" t="s">
        <v>214</v>
      </c>
      <c r="D13" s="38">
        <v>1</v>
      </c>
      <c r="E13" s="39">
        <v>6050</v>
      </c>
      <c r="F13" s="63"/>
      <c r="G13" s="40">
        <v>0.8</v>
      </c>
      <c r="H13" s="40"/>
      <c r="I13" s="41">
        <f t="shared" si="0"/>
        <v>7562.5</v>
      </c>
      <c r="J13" s="41">
        <f t="shared" si="1"/>
        <v>4537.4999999999991</v>
      </c>
      <c r="K13" s="38">
        <v>5</v>
      </c>
      <c r="L13" s="41">
        <f>IF(K13=K12,0,SUMIF(K13:$K$60,K13,I13:$I$60))</f>
        <v>7562.5</v>
      </c>
      <c r="M13" s="41">
        <f>IF(K13=K12,0,SUMIF(K13:$K$60,K13,J13:$J$60))</f>
        <v>4537.4999999999991</v>
      </c>
      <c r="N13" s="40">
        <v>1</v>
      </c>
      <c r="O13" s="41">
        <f t="shared" si="6"/>
        <v>7562.5</v>
      </c>
      <c r="P13" s="41">
        <f t="shared" si="7"/>
        <v>4537.4999999999991</v>
      </c>
      <c r="Q13" s="78">
        <v>3</v>
      </c>
      <c r="R13" s="80">
        <v>380</v>
      </c>
      <c r="S13" s="79">
        <f t="shared" si="8"/>
        <v>11.490030028280382</v>
      </c>
      <c r="T13" s="43">
        <v>1.06</v>
      </c>
      <c r="U13" s="43">
        <v>0.72</v>
      </c>
      <c r="V13" s="42">
        <v>10</v>
      </c>
      <c r="W13" s="110">
        <f t="shared" si="9"/>
        <v>15.055070791771989</v>
      </c>
      <c r="X13" s="45">
        <v>50</v>
      </c>
      <c r="Y13" s="45">
        <v>3</v>
      </c>
      <c r="Z13" s="46">
        <f t="shared" si="10"/>
        <v>2.0423047871941797</v>
      </c>
      <c r="AA13" s="47">
        <v>1</v>
      </c>
      <c r="AB13" s="47">
        <v>1</v>
      </c>
      <c r="AC13" s="102">
        <v>4</v>
      </c>
      <c r="AD13" s="46">
        <f t="shared" si="11"/>
        <v>4</v>
      </c>
      <c r="AE13" s="46">
        <f t="shared" si="12"/>
        <v>1.5317285903956348</v>
      </c>
      <c r="AF13" s="48">
        <f t="shared" si="2"/>
        <v>22.573364511292919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3"/>
        <v>72.5</v>
      </c>
      <c r="AO13" s="35" t="s">
        <v>148</v>
      </c>
      <c r="AP13" s="35"/>
      <c r="AQ13" s="35"/>
      <c r="AR13" s="49">
        <f t="shared" si="14"/>
        <v>3</v>
      </c>
      <c r="AS13" s="47">
        <v>32</v>
      </c>
      <c r="AT13" s="49" t="str">
        <f t="shared" si="15"/>
        <v>SIM</v>
      </c>
      <c r="AU13" s="50">
        <f t="shared" si="3"/>
        <v>2520.8333333333335</v>
      </c>
      <c r="AV13" s="50">
        <f t="shared" si="4"/>
        <v>2520.8333333333335</v>
      </c>
      <c r="AW13" s="50">
        <f t="shared" si="5"/>
        <v>2520.8333333333335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91</v>
      </c>
      <c r="C14" s="37" t="s">
        <v>214</v>
      </c>
      <c r="D14" s="38">
        <v>1</v>
      </c>
      <c r="E14" s="39">
        <v>6050</v>
      </c>
      <c r="F14" s="63"/>
      <c r="G14" s="40">
        <v>0.8</v>
      </c>
      <c r="H14" s="40"/>
      <c r="I14" s="41">
        <f t="shared" si="0"/>
        <v>7562.5</v>
      </c>
      <c r="J14" s="41">
        <f t="shared" si="1"/>
        <v>4537.4999999999991</v>
      </c>
      <c r="K14" s="38">
        <v>6</v>
      </c>
      <c r="L14" s="41">
        <f>IF(K14=K13,0,SUMIF(K14:$K$60,K14,I14:$I$60))</f>
        <v>7562.5</v>
      </c>
      <c r="M14" s="41">
        <f>IF(K14=K13,0,SUMIF(K14:$K$60,K14,J14:$J$60))</f>
        <v>4537.4999999999991</v>
      </c>
      <c r="N14" s="40">
        <v>1</v>
      </c>
      <c r="O14" s="41">
        <f t="shared" si="6"/>
        <v>7562.5</v>
      </c>
      <c r="P14" s="41">
        <f t="shared" si="7"/>
        <v>4537.4999999999991</v>
      </c>
      <c r="Q14" s="78">
        <v>3</v>
      </c>
      <c r="R14" s="80">
        <v>380</v>
      </c>
      <c r="S14" s="79">
        <f t="shared" si="8"/>
        <v>11.490030028280382</v>
      </c>
      <c r="T14" s="43">
        <v>1.06</v>
      </c>
      <c r="U14" s="43">
        <v>0.72</v>
      </c>
      <c r="V14" s="42">
        <v>10</v>
      </c>
      <c r="W14" s="110">
        <f t="shared" si="9"/>
        <v>15.055070791771989</v>
      </c>
      <c r="X14" s="45">
        <v>75</v>
      </c>
      <c r="Y14" s="45">
        <v>3</v>
      </c>
      <c r="Z14" s="46">
        <f t="shared" si="10"/>
        <v>3.0634571807912701</v>
      </c>
      <c r="AA14" s="47">
        <v>1</v>
      </c>
      <c r="AB14" s="47">
        <v>1</v>
      </c>
      <c r="AC14" s="102">
        <v>4</v>
      </c>
      <c r="AD14" s="46">
        <f t="shared" si="11"/>
        <v>4</v>
      </c>
      <c r="AE14" s="46">
        <f t="shared" si="12"/>
        <v>2.2975928855934522</v>
      </c>
      <c r="AF14" s="48">
        <f t="shared" si="2"/>
        <v>23.339228806490738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3"/>
        <v>72.5</v>
      </c>
      <c r="AO14" s="35" t="s">
        <v>148</v>
      </c>
      <c r="AP14" s="35"/>
      <c r="AQ14" s="35"/>
      <c r="AR14" s="49">
        <f t="shared" si="14"/>
        <v>3</v>
      </c>
      <c r="AS14" s="47">
        <v>32</v>
      </c>
      <c r="AT14" s="49" t="str">
        <f t="shared" si="15"/>
        <v>SIM</v>
      </c>
      <c r="AU14" s="50">
        <f t="shared" si="3"/>
        <v>2520.8333333333335</v>
      </c>
      <c r="AV14" s="50">
        <f t="shared" si="4"/>
        <v>2520.8333333333335</v>
      </c>
      <c r="AW14" s="50">
        <f t="shared" si="5"/>
        <v>2520.8333333333335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91</v>
      </c>
      <c r="C15" s="37" t="s">
        <v>215</v>
      </c>
      <c r="D15" s="38">
        <v>1</v>
      </c>
      <c r="E15" s="39">
        <v>2700</v>
      </c>
      <c r="F15" s="63"/>
      <c r="G15" s="40">
        <v>0.8</v>
      </c>
      <c r="H15" s="40"/>
      <c r="I15" s="41">
        <f t="shared" ref="I15:I17" si="16">IF(D15=0,0,IF(F15=0,D15*E15/G15,D15*F15*750/(G15*H15)))</f>
        <v>3375</v>
      </c>
      <c r="J15" s="41">
        <f t="shared" ref="J15:J17" si="17">I15*SIN(ACOS(G15))</f>
        <v>2024.9999999999995</v>
      </c>
      <c r="K15" s="38">
        <v>7</v>
      </c>
      <c r="L15" s="41">
        <f>IF(K15=K14,0,SUMIF(K15:$K$60,K15,I15:$I$60))</f>
        <v>3375</v>
      </c>
      <c r="M15" s="41">
        <f>IF(K15=K14,0,SUMIF(K15:$K$60,K15,J15:$J$60))</f>
        <v>2024.9999999999995</v>
      </c>
      <c r="N15" s="40">
        <v>1</v>
      </c>
      <c r="O15" s="41">
        <f t="shared" ref="O15:O17" si="18">L15*N15</f>
        <v>3375</v>
      </c>
      <c r="P15" s="41">
        <f t="shared" ref="P15:P17" si="19">M15*N15</f>
        <v>2024.9999999999995</v>
      </c>
      <c r="Q15" s="78">
        <v>1</v>
      </c>
      <c r="R15" s="80">
        <v>220</v>
      </c>
      <c r="S15" s="79">
        <f t="shared" ref="S15:S17" si="20">IF(V15=0,"-",IF(Q15=0,0,IF(Q15&lt;3,O15/R15,O15/(R15*SQRT(3)))))</f>
        <v>15.340909090909092</v>
      </c>
      <c r="T15" s="43">
        <v>1.06</v>
      </c>
      <c r="U15" s="43">
        <v>0.72</v>
      </c>
      <c r="V15" s="42">
        <v>10</v>
      </c>
      <c r="W15" s="110">
        <f t="shared" ref="W15:W17" si="21">IF(V15=0,"-",IF(V15&lt;15,S15/(T15*U15),(S15/(T15*U15)/0.86)))</f>
        <v>20.100771869639797</v>
      </c>
      <c r="X15" s="45">
        <v>30</v>
      </c>
      <c r="Y15" s="45">
        <v>3</v>
      </c>
      <c r="Z15" s="46">
        <f t="shared" ref="Z15:Z17" si="22">IF(Y15=0,"-",IF(Q15&lt;3,(200*(1/56)*X15*W15)/(Y15*R15),(100*SQRT(3)*(1/56)*X15*W15)/(Y15*R15)))</f>
        <v>3.2631123164999667</v>
      </c>
      <c r="AA15" s="47">
        <v>1</v>
      </c>
      <c r="AB15" s="47">
        <v>1</v>
      </c>
      <c r="AC15" s="102">
        <v>4</v>
      </c>
      <c r="AD15" s="46">
        <f t="shared" ref="AD15:AD17" si="23">IF(AB15=0,"-",AB15*AC15)</f>
        <v>4</v>
      </c>
      <c r="AE15" s="46">
        <f t="shared" ref="AE15:AE17" si="24">IF(AB15=0,"-",IF(AC15=0,0,IF(Q15&lt;3,(200*(1/56)*W15*X15)/(AD15*R15),(100*SQRT(3)*(1/56)*W15*X15)/(AD15*R15))))</f>
        <v>2.4473342373749749</v>
      </c>
      <c r="AF15" s="48">
        <f t="shared" ref="AF15:AF17" si="25">IF(AB15=0,"-",IF(AC15=0,0,AE15+$AE$61))</f>
        <v>23.488970158272259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ref="AN15:AN17" si="26">IF(AK15=0,"-",IF(AA15=1,((Q15*AB15+2)*AL15),((Q15*AB15+1)*AM15)))</f>
        <v>43.5</v>
      </c>
      <c r="AO15" s="35" t="s">
        <v>148</v>
      </c>
      <c r="AP15" s="35"/>
      <c r="AQ15" s="35"/>
      <c r="AR15" s="49">
        <f t="shared" ref="AR15:AR17" si="27">IF(Q15=0,"-",Q15)</f>
        <v>1</v>
      </c>
      <c r="AS15" s="47">
        <v>32</v>
      </c>
      <c r="AT15" s="49" t="str">
        <f t="shared" ref="AT15:AT17" si="28">IF(AS15=0,"-",IF(AS15&gt;W15,"SIM","NÃO"))</f>
        <v>SIM</v>
      </c>
      <c r="AU15" s="50">
        <f>O15</f>
        <v>3375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 t="s">
        <v>206</v>
      </c>
      <c r="C16" s="37" t="s">
        <v>207</v>
      </c>
      <c r="D16" s="38">
        <v>1</v>
      </c>
      <c r="E16" s="39">
        <v>2400</v>
      </c>
      <c r="F16" s="63"/>
      <c r="G16" s="40">
        <v>0.8</v>
      </c>
      <c r="H16" s="40"/>
      <c r="I16" s="41">
        <f t="shared" si="16"/>
        <v>3000</v>
      </c>
      <c r="J16" s="41">
        <f t="shared" si="17"/>
        <v>1799.9999999999995</v>
      </c>
      <c r="K16" s="38">
        <v>8</v>
      </c>
      <c r="L16" s="41">
        <f>IF(K16=K15,0,SUMIF(K16:$K$60,K16,I16:$I$60))</f>
        <v>3000</v>
      </c>
      <c r="M16" s="41">
        <f>IF(K16=K15,0,SUMIF(K16:$K$60,K16,J16:$J$60))</f>
        <v>1799.9999999999995</v>
      </c>
      <c r="N16" s="40">
        <v>1</v>
      </c>
      <c r="O16" s="41">
        <f t="shared" si="18"/>
        <v>3000</v>
      </c>
      <c r="P16" s="41">
        <f t="shared" si="19"/>
        <v>1799.9999999999995</v>
      </c>
      <c r="Q16" s="78">
        <v>3</v>
      </c>
      <c r="R16" s="80">
        <v>380</v>
      </c>
      <c r="S16" s="79">
        <f t="shared" si="20"/>
        <v>4.5580284409707303</v>
      </c>
      <c r="T16" s="43">
        <v>1.06</v>
      </c>
      <c r="U16" s="43">
        <v>0.72</v>
      </c>
      <c r="V16" s="42">
        <v>10</v>
      </c>
      <c r="W16" s="110">
        <f t="shared" si="21"/>
        <v>5.9722594876450872</v>
      </c>
      <c r="X16" s="45">
        <v>75</v>
      </c>
      <c r="Y16" s="45">
        <v>3</v>
      </c>
      <c r="Z16" s="46">
        <f t="shared" si="22"/>
        <v>1.2152557411403386</v>
      </c>
      <c r="AA16" s="47">
        <v>1</v>
      </c>
      <c r="AB16" s="47">
        <v>1</v>
      </c>
      <c r="AC16" s="102">
        <v>4</v>
      </c>
      <c r="AD16" s="46">
        <f t="shared" si="23"/>
        <v>4</v>
      </c>
      <c r="AE16" s="46">
        <f t="shared" si="24"/>
        <v>0.91144180585525381</v>
      </c>
      <c r="AF16" s="48">
        <f t="shared" si="25"/>
        <v>21.953077726752539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26"/>
        <v>72.5</v>
      </c>
      <c r="AO16" s="35" t="s">
        <v>148</v>
      </c>
      <c r="AP16" s="35"/>
      <c r="AQ16" s="35"/>
      <c r="AR16" s="49">
        <f t="shared" si="27"/>
        <v>3</v>
      </c>
      <c r="AS16" s="47">
        <v>32</v>
      </c>
      <c r="AT16" s="49" t="str">
        <f t="shared" si="28"/>
        <v>SIM</v>
      </c>
      <c r="AU16" s="50">
        <f t="shared" ref="AU16:AU17" si="29">O16/3</f>
        <v>1000</v>
      </c>
      <c r="AV16" s="50">
        <f t="shared" ref="AV16:AV17" si="30">O16/3</f>
        <v>1000</v>
      </c>
      <c r="AW16" s="50">
        <f t="shared" ref="AW16:AW17" si="31">O16/3</f>
        <v>1000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 t="s">
        <v>206</v>
      </c>
      <c r="C17" s="37" t="s">
        <v>207</v>
      </c>
      <c r="D17" s="38">
        <v>1</v>
      </c>
      <c r="E17" s="39">
        <v>2400</v>
      </c>
      <c r="F17" s="63"/>
      <c r="G17" s="40">
        <v>0.8</v>
      </c>
      <c r="H17" s="40"/>
      <c r="I17" s="41">
        <f t="shared" si="16"/>
        <v>3000</v>
      </c>
      <c r="J17" s="41">
        <f t="shared" si="17"/>
        <v>1799.9999999999995</v>
      </c>
      <c r="K17" s="38">
        <v>9</v>
      </c>
      <c r="L17" s="41">
        <f>IF(K17=K16,0,SUMIF(K17:$K$60,K17,I17:$I$60))</f>
        <v>3000</v>
      </c>
      <c r="M17" s="41">
        <f>IF(K17=K16,0,SUMIF(K17:$K$60,K17,J17:$J$60))</f>
        <v>1799.9999999999995</v>
      </c>
      <c r="N17" s="40">
        <v>1</v>
      </c>
      <c r="O17" s="41">
        <f t="shared" si="18"/>
        <v>3000</v>
      </c>
      <c r="P17" s="41">
        <f t="shared" si="19"/>
        <v>1799.9999999999995</v>
      </c>
      <c r="Q17" s="78">
        <v>3</v>
      </c>
      <c r="R17" s="80">
        <v>380</v>
      </c>
      <c r="S17" s="79">
        <f t="shared" si="20"/>
        <v>4.5580284409707303</v>
      </c>
      <c r="T17" s="43">
        <v>1.06</v>
      </c>
      <c r="U17" s="43">
        <v>0.72</v>
      </c>
      <c r="V17" s="42">
        <v>10</v>
      </c>
      <c r="W17" s="110">
        <f t="shared" si="21"/>
        <v>5.9722594876450872</v>
      </c>
      <c r="X17" s="45">
        <v>75</v>
      </c>
      <c r="Y17" s="45">
        <v>3</v>
      </c>
      <c r="Z17" s="46">
        <f t="shared" si="22"/>
        <v>1.2152557411403386</v>
      </c>
      <c r="AA17" s="47">
        <v>1</v>
      </c>
      <c r="AB17" s="47">
        <v>1</v>
      </c>
      <c r="AC17" s="102">
        <v>4</v>
      </c>
      <c r="AD17" s="46">
        <f t="shared" si="23"/>
        <v>4</v>
      </c>
      <c r="AE17" s="46">
        <f t="shared" si="24"/>
        <v>0.91144180585525381</v>
      </c>
      <c r="AF17" s="48">
        <f t="shared" si="25"/>
        <v>21.953077726752539</v>
      </c>
      <c r="AG17" s="47"/>
      <c r="AH17" s="102"/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26"/>
        <v>72.5</v>
      </c>
      <c r="AO17" s="35" t="s">
        <v>148</v>
      </c>
      <c r="AP17" s="35"/>
      <c r="AQ17" s="35"/>
      <c r="AR17" s="49">
        <f t="shared" si="27"/>
        <v>3</v>
      </c>
      <c r="AS17" s="47">
        <v>32</v>
      </c>
      <c r="AT17" s="49" t="str">
        <f t="shared" si="28"/>
        <v>SIM</v>
      </c>
      <c r="AU17" s="50">
        <f t="shared" si="29"/>
        <v>1000</v>
      </c>
      <c r="AV17" s="50">
        <f t="shared" si="30"/>
        <v>1000</v>
      </c>
      <c r="AW17" s="50">
        <f t="shared" si="31"/>
        <v>1000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6"/>
        <v>0</v>
      </c>
      <c r="P18" s="41">
        <f t="shared" si="7"/>
        <v>0</v>
      </c>
      <c r="Q18" s="78"/>
      <c r="R18" s="80"/>
      <c r="S18" s="79" t="str">
        <f t="shared" si="8"/>
        <v>-</v>
      </c>
      <c r="T18" s="43"/>
      <c r="U18" s="43"/>
      <c r="V18" s="42"/>
      <c r="W18" s="110" t="str">
        <f t="shared" si="9"/>
        <v>-</v>
      </c>
      <c r="X18" s="45">
        <v>35</v>
      </c>
      <c r="Y18" s="45">
        <v>3</v>
      </c>
      <c r="Z18" s="46" t="e">
        <f t="shared" si="10"/>
        <v>#VALUE!</v>
      </c>
      <c r="AA18" s="47">
        <v>1</v>
      </c>
      <c r="AB18" s="47">
        <v>1</v>
      </c>
      <c r="AC18" s="102">
        <v>1.5</v>
      </c>
      <c r="AD18" s="46">
        <f t="shared" si="11"/>
        <v>1.5</v>
      </c>
      <c r="AE18" s="46" t="e">
        <f t="shared" si="12"/>
        <v>#VALUE!</v>
      </c>
      <c r="AF18" s="48" t="e">
        <f t="shared" si="2"/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3"/>
        <v>14</v>
      </c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6"/>
        <v>0</v>
      </c>
      <c r="P19" s="41">
        <f t="shared" si="7"/>
        <v>0</v>
      </c>
      <c r="Q19" s="78"/>
      <c r="R19" s="80"/>
      <c r="S19" s="79" t="str">
        <f t="shared" si="8"/>
        <v>-</v>
      </c>
      <c r="T19" s="43"/>
      <c r="U19" s="43"/>
      <c r="V19" s="42"/>
      <c r="W19" s="110" t="str">
        <f t="shared" si="9"/>
        <v>-</v>
      </c>
      <c r="X19" s="45">
        <v>25</v>
      </c>
      <c r="Y19" s="45">
        <v>3</v>
      </c>
      <c r="Z19" s="46" t="e">
        <f t="shared" si="10"/>
        <v>#VALUE!</v>
      </c>
      <c r="AA19" s="47">
        <v>1</v>
      </c>
      <c r="AB19" s="47">
        <v>1</v>
      </c>
      <c r="AC19" s="102">
        <v>1.5</v>
      </c>
      <c r="AD19" s="46">
        <f t="shared" si="11"/>
        <v>1.5</v>
      </c>
      <c r="AE19" s="46" t="e">
        <f t="shared" si="12"/>
        <v>#VALUE!</v>
      </c>
      <c r="AF19" s="48" t="e">
        <f t="shared" si="2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3"/>
        <v>14</v>
      </c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6"/>
        <v>0</v>
      </c>
      <c r="P20" s="41">
        <f t="shared" si="7"/>
        <v>0</v>
      </c>
      <c r="Q20" s="78"/>
      <c r="R20" s="80"/>
      <c r="S20" s="79" t="str">
        <f t="shared" si="8"/>
        <v>-</v>
      </c>
      <c r="T20" s="43"/>
      <c r="U20" s="43"/>
      <c r="V20" s="42"/>
      <c r="W20" s="110" t="str">
        <f t="shared" si="9"/>
        <v>-</v>
      </c>
      <c r="X20" s="45"/>
      <c r="Y20" s="45"/>
      <c r="Z20" s="46" t="str">
        <f t="shared" si="10"/>
        <v>-</v>
      </c>
      <c r="AA20" s="47"/>
      <c r="AB20" s="47"/>
      <c r="AC20" s="102"/>
      <c r="AD20" s="46" t="str">
        <f t="shared" si="11"/>
        <v>-</v>
      </c>
      <c r="AE20" s="46" t="str">
        <f t="shared" si="12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3"/>
        <v>-</v>
      </c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6"/>
        <v>0</v>
      </c>
      <c r="P21" s="41">
        <f t="shared" si="7"/>
        <v>0</v>
      </c>
      <c r="Q21" s="78"/>
      <c r="R21" s="80"/>
      <c r="S21" s="79" t="str">
        <f t="shared" si="8"/>
        <v>-</v>
      </c>
      <c r="T21" s="43"/>
      <c r="U21" s="43"/>
      <c r="V21" s="42"/>
      <c r="W21" s="110" t="str">
        <f t="shared" si="9"/>
        <v>-</v>
      </c>
      <c r="X21" s="45"/>
      <c r="Y21" s="45"/>
      <c r="Z21" s="46" t="str">
        <f t="shared" si="10"/>
        <v>-</v>
      </c>
      <c r="AA21" s="47"/>
      <c r="AB21" s="47"/>
      <c r="AC21" s="102"/>
      <c r="AD21" s="46" t="str">
        <f t="shared" si="11"/>
        <v>-</v>
      </c>
      <c r="AE21" s="46" t="str">
        <f t="shared" si="12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3"/>
        <v>-</v>
      </c>
      <c r="AO21" s="35"/>
      <c r="AP21" s="35"/>
      <c r="AQ21" s="35"/>
      <c r="AR21" s="49" t="str">
        <f t="shared" si="14"/>
        <v>-</v>
      </c>
      <c r="AS21" s="47"/>
      <c r="AT21" s="49" t="str">
        <f t="shared" si="15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6"/>
        <v>0</v>
      </c>
      <c r="P22" s="41">
        <f t="shared" si="7"/>
        <v>0</v>
      </c>
      <c r="Q22" s="78"/>
      <c r="R22" s="80"/>
      <c r="S22" s="79" t="str">
        <f t="shared" si="8"/>
        <v>-</v>
      </c>
      <c r="T22" s="43"/>
      <c r="U22" s="43"/>
      <c r="V22" s="42"/>
      <c r="W22" s="110" t="str">
        <f t="shared" si="9"/>
        <v>-</v>
      </c>
      <c r="X22" s="45"/>
      <c r="Y22" s="45"/>
      <c r="Z22" s="46" t="str">
        <f t="shared" si="10"/>
        <v>-</v>
      </c>
      <c r="AA22" s="47"/>
      <c r="AB22" s="47"/>
      <c r="AC22" s="102"/>
      <c r="AD22" s="46" t="str">
        <f t="shared" si="11"/>
        <v>-</v>
      </c>
      <c r="AE22" s="46" t="str">
        <f t="shared" si="12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3"/>
        <v>-</v>
      </c>
      <c r="AO22" s="35"/>
      <c r="AP22" s="35"/>
      <c r="AQ22" s="35"/>
      <c r="AR22" s="49" t="str">
        <f t="shared" si="14"/>
        <v>-</v>
      </c>
      <c r="AS22" s="47"/>
      <c r="AT22" s="49" t="str">
        <f t="shared" si="15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6"/>
        <v>0</v>
      </c>
      <c r="P23" s="41">
        <f t="shared" si="7"/>
        <v>0</v>
      </c>
      <c r="Q23" s="78"/>
      <c r="R23" s="80"/>
      <c r="S23" s="79" t="str">
        <f t="shared" si="8"/>
        <v>-</v>
      </c>
      <c r="T23" s="43"/>
      <c r="U23" s="43"/>
      <c r="V23" s="42"/>
      <c r="W23" s="110" t="str">
        <f t="shared" si="9"/>
        <v>-</v>
      </c>
      <c r="X23" s="45"/>
      <c r="Y23" s="45"/>
      <c r="Z23" s="46" t="str">
        <f t="shared" si="10"/>
        <v>-</v>
      </c>
      <c r="AA23" s="47"/>
      <c r="AB23" s="47"/>
      <c r="AC23" s="102"/>
      <c r="AD23" s="46" t="str">
        <f t="shared" si="11"/>
        <v>-</v>
      </c>
      <c r="AE23" s="46" t="str">
        <f t="shared" si="12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3"/>
        <v>-</v>
      </c>
      <c r="AO23" s="35"/>
      <c r="AP23" s="35"/>
      <c r="AQ23" s="35"/>
      <c r="AR23" s="49" t="str">
        <f t="shared" si="14"/>
        <v>-</v>
      </c>
      <c r="AS23" s="47"/>
      <c r="AT23" s="49" t="str">
        <f t="shared" si="15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6"/>
        <v>0</v>
      </c>
      <c r="P24" s="41">
        <f t="shared" si="7"/>
        <v>0</v>
      </c>
      <c r="Q24" s="78"/>
      <c r="R24" s="80"/>
      <c r="S24" s="79" t="str">
        <f t="shared" si="8"/>
        <v>-</v>
      </c>
      <c r="T24" s="43"/>
      <c r="U24" s="43"/>
      <c r="V24" s="42"/>
      <c r="W24" s="110" t="str">
        <f t="shared" si="9"/>
        <v>-</v>
      </c>
      <c r="X24" s="45"/>
      <c r="Y24" s="45"/>
      <c r="Z24" s="46" t="str">
        <f t="shared" si="10"/>
        <v>-</v>
      </c>
      <c r="AA24" s="47"/>
      <c r="AB24" s="47"/>
      <c r="AC24" s="102"/>
      <c r="AD24" s="46" t="str">
        <f t="shared" si="11"/>
        <v>-</v>
      </c>
      <c r="AE24" s="46" t="str">
        <f t="shared" si="12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3"/>
        <v>-</v>
      </c>
      <c r="AO24" s="35"/>
      <c r="AP24" s="35"/>
      <c r="AQ24" s="35"/>
      <c r="AR24" s="49" t="str">
        <f t="shared" si="14"/>
        <v>-</v>
      </c>
      <c r="AS24" s="47"/>
      <c r="AT24" s="49" t="str">
        <f t="shared" si="15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6"/>
        <v>0</v>
      </c>
      <c r="P25" s="41">
        <f t="shared" si="7"/>
        <v>0</v>
      </c>
      <c r="Q25" s="78"/>
      <c r="R25" s="80"/>
      <c r="S25" s="79" t="str">
        <f t="shared" si="8"/>
        <v>-</v>
      </c>
      <c r="T25" s="43"/>
      <c r="U25" s="43"/>
      <c r="V25" s="42"/>
      <c r="W25" s="110" t="str">
        <f t="shared" si="9"/>
        <v>-</v>
      </c>
      <c r="X25" s="45"/>
      <c r="Y25" s="45"/>
      <c r="Z25" s="46" t="str">
        <f t="shared" si="10"/>
        <v>-</v>
      </c>
      <c r="AA25" s="47"/>
      <c r="AB25" s="47"/>
      <c r="AC25" s="102"/>
      <c r="AD25" s="46" t="str">
        <f t="shared" si="11"/>
        <v>-</v>
      </c>
      <c r="AE25" s="46" t="str">
        <f t="shared" si="12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3"/>
        <v>-</v>
      </c>
      <c r="AO25" s="35"/>
      <c r="AP25" s="35"/>
      <c r="AQ25" s="35"/>
      <c r="AR25" s="49" t="str">
        <f t="shared" si="14"/>
        <v>-</v>
      </c>
      <c r="AS25" s="47"/>
      <c r="AT25" s="49" t="str">
        <f t="shared" si="15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6"/>
        <v>0</v>
      </c>
      <c r="P26" s="41">
        <f t="shared" si="7"/>
        <v>0</v>
      </c>
      <c r="Q26" s="78"/>
      <c r="R26" s="80"/>
      <c r="S26" s="79" t="str">
        <f t="shared" si="8"/>
        <v>-</v>
      </c>
      <c r="T26" s="43"/>
      <c r="U26" s="43"/>
      <c r="V26" s="42"/>
      <c r="W26" s="110" t="str">
        <f t="shared" si="9"/>
        <v>-</v>
      </c>
      <c r="X26" s="45"/>
      <c r="Y26" s="45"/>
      <c r="Z26" s="46" t="str">
        <f t="shared" si="10"/>
        <v>-</v>
      </c>
      <c r="AA26" s="47"/>
      <c r="AB26" s="47"/>
      <c r="AC26" s="102"/>
      <c r="AD26" s="46" t="str">
        <f t="shared" si="11"/>
        <v>-</v>
      </c>
      <c r="AE26" s="46" t="str">
        <f t="shared" si="12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3"/>
        <v>-</v>
      </c>
      <c r="AO26" s="35"/>
      <c r="AP26" s="35"/>
      <c r="AQ26" s="35"/>
      <c r="AR26" s="49" t="str">
        <f t="shared" si="14"/>
        <v>-</v>
      </c>
      <c r="AS26" s="47"/>
      <c r="AT26" s="49" t="str">
        <f t="shared" si="15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6"/>
        <v>0</v>
      </c>
      <c r="P27" s="41">
        <f t="shared" si="7"/>
        <v>0</v>
      </c>
      <c r="Q27" s="78"/>
      <c r="R27" s="80"/>
      <c r="S27" s="79" t="str">
        <f t="shared" si="8"/>
        <v>-</v>
      </c>
      <c r="T27" s="43"/>
      <c r="U27" s="43"/>
      <c r="V27" s="42"/>
      <c r="W27" s="110" t="str">
        <f t="shared" si="9"/>
        <v>-</v>
      </c>
      <c r="X27" s="45"/>
      <c r="Y27" s="45"/>
      <c r="Z27" s="46" t="str">
        <f t="shared" si="10"/>
        <v>-</v>
      </c>
      <c r="AA27" s="47"/>
      <c r="AB27" s="47"/>
      <c r="AC27" s="102"/>
      <c r="AD27" s="46" t="str">
        <f t="shared" si="11"/>
        <v>-</v>
      </c>
      <c r="AE27" s="46" t="str">
        <f t="shared" si="12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3"/>
        <v>-</v>
      </c>
      <c r="AO27" s="35"/>
      <c r="AP27" s="35"/>
      <c r="AQ27" s="35"/>
      <c r="AR27" s="49" t="str">
        <f t="shared" si="14"/>
        <v>-</v>
      </c>
      <c r="AS27" s="47"/>
      <c r="AT27" s="49" t="str">
        <f t="shared" si="15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6"/>
        <v>0</v>
      </c>
      <c r="P28" s="41">
        <f t="shared" si="7"/>
        <v>0</v>
      </c>
      <c r="Q28" s="78"/>
      <c r="R28" s="80"/>
      <c r="S28" s="79" t="str">
        <f t="shared" si="8"/>
        <v>-</v>
      </c>
      <c r="T28" s="43"/>
      <c r="U28" s="43"/>
      <c r="V28" s="42"/>
      <c r="W28" s="110" t="str">
        <f t="shared" si="9"/>
        <v>-</v>
      </c>
      <c r="X28" s="45"/>
      <c r="Y28" s="45"/>
      <c r="Z28" s="46" t="str">
        <f t="shared" si="10"/>
        <v>-</v>
      </c>
      <c r="AA28" s="47"/>
      <c r="AB28" s="47"/>
      <c r="AC28" s="102"/>
      <c r="AD28" s="46" t="str">
        <f t="shared" si="11"/>
        <v>-</v>
      </c>
      <c r="AE28" s="46" t="str">
        <f t="shared" si="12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3"/>
        <v>-</v>
      </c>
      <c r="AO28" s="35"/>
      <c r="AP28" s="35"/>
      <c r="AQ28" s="35"/>
      <c r="AR28" s="49" t="str">
        <f t="shared" si="14"/>
        <v>-</v>
      </c>
      <c r="AS28" s="47"/>
      <c r="AT28" s="49" t="str">
        <f t="shared" si="15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6"/>
        <v>0</v>
      </c>
      <c r="P29" s="41">
        <f t="shared" si="7"/>
        <v>0</v>
      </c>
      <c r="Q29" s="78"/>
      <c r="R29" s="80"/>
      <c r="S29" s="79" t="str">
        <f t="shared" si="8"/>
        <v>-</v>
      </c>
      <c r="T29" s="43"/>
      <c r="U29" s="43"/>
      <c r="V29" s="42"/>
      <c r="W29" s="110" t="str">
        <f t="shared" si="9"/>
        <v>-</v>
      </c>
      <c r="X29" s="45"/>
      <c r="Y29" s="45"/>
      <c r="Z29" s="46" t="str">
        <f t="shared" si="10"/>
        <v>-</v>
      </c>
      <c r="AA29" s="47"/>
      <c r="AB29" s="47"/>
      <c r="AC29" s="102"/>
      <c r="AD29" s="46" t="str">
        <f t="shared" si="11"/>
        <v>-</v>
      </c>
      <c r="AE29" s="46" t="str">
        <f t="shared" si="12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3"/>
        <v>-</v>
      </c>
      <c r="AO29" s="35"/>
      <c r="AP29" s="35"/>
      <c r="AQ29" s="35"/>
      <c r="AR29" s="49" t="str">
        <f t="shared" si="14"/>
        <v>-</v>
      </c>
      <c r="AS29" s="47"/>
      <c r="AT29" s="49" t="str">
        <f t="shared" si="15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6"/>
        <v>0</v>
      </c>
      <c r="P30" s="41">
        <f t="shared" si="7"/>
        <v>0</v>
      </c>
      <c r="Q30" s="78"/>
      <c r="R30" s="80"/>
      <c r="S30" s="79" t="str">
        <f t="shared" si="8"/>
        <v>-</v>
      </c>
      <c r="T30" s="43"/>
      <c r="U30" s="43"/>
      <c r="V30" s="42"/>
      <c r="W30" s="110" t="str">
        <f t="shared" si="9"/>
        <v>-</v>
      </c>
      <c r="X30" s="45"/>
      <c r="Y30" s="45"/>
      <c r="Z30" s="46" t="str">
        <f t="shared" si="10"/>
        <v>-</v>
      </c>
      <c r="AA30" s="47"/>
      <c r="AB30" s="47"/>
      <c r="AC30" s="102"/>
      <c r="AD30" s="46" t="str">
        <f t="shared" si="11"/>
        <v>-</v>
      </c>
      <c r="AE30" s="46" t="str">
        <f t="shared" si="12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3"/>
        <v>-</v>
      </c>
      <c r="AO30" s="35"/>
      <c r="AP30" s="35"/>
      <c r="AQ30" s="35"/>
      <c r="AR30" s="49" t="str">
        <f t="shared" si="14"/>
        <v>-</v>
      </c>
      <c r="AS30" s="47"/>
      <c r="AT30" s="49" t="str">
        <f t="shared" si="15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6"/>
        <v>0</v>
      </c>
      <c r="P31" s="41">
        <f t="shared" si="7"/>
        <v>0</v>
      </c>
      <c r="Q31" s="78"/>
      <c r="R31" s="80"/>
      <c r="S31" s="79" t="str">
        <f t="shared" si="8"/>
        <v>-</v>
      </c>
      <c r="T31" s="43"/>
      <c r="U31" s="43"/>
      <c r="V31" s="42"/>
      <c r="W31" s="110" t="str">
        <f t="shared" si="9"/>
        <v>-</v>
      </c>
      <c r="X31" s="45"/>
      <c r="Y31" s="45"/>
      <c r="Z31" s="46" t="str">
        <f t="shared" si="10"/>
        <v>-</v>
      </c>
      <c r="AA31" s="47"/>
      <c r="AB31" s="47"/>
      <c r="AC31" s="102"/>
      <c r="AD31" s="46" t="str">
        <f t="shared" si="11"/>
        <v>-</v>
      </c>
      <c r="AE31" s="46" t="str">
        <f t="shared" si="12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3"/>
        <v>-</v>
      </c>
      <c r="AO31" s="35"/>
      <c r="AP31" s="35"/>
      <c r="AQ31" s="35"/>
      <c r="AR31" s="49" t="str">
        <f t="shared" si="14"/>
        <v>-</v>
      </c>
      <c r="AS31" s="47"/>
      <c r="AT31" s="49" t="str">
        <f t="shared" si="15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6"/>
        <v>0</v>
      </c>
      <c r="P32" s="41">
        <f t="shared" si="7"/>
        <v>0</v>
      </c>
      <c r="Q32" s="78"/>
      <c r="R32" s="80"/>
      <c r="S32" s="79" t="str">
        <f t="shared" si="8"/>
        <v>-</v>
      </c>
      <c r="T32" s="43"/>
      <c r="U32" s="43"/>
      <c r="V32" s="42"/>
      <c r="W32" s="110" t="str">
        <f t="shared" si="9"/>
        <v>-</v>
      </c>
      <c r="X32" s="45"/>
      <c r="Y32" s="45"/>
      <c r="Z32" s="46" t="str">
        <f t="shared" si="10"/>
        <v>-</v>
      </c>
      <c r="AA32" s="47"/>
      <c r="AB32" s="47"/>
      <c r="AC32" s="102"/>
      <c r="AD32" s="46" t="str">
        <f t="shared" si="11"/>
        <v>-</v>
      </c>
      <c r="AE32" s="46" t="str">
        <f t="shared" si="12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3"/>
        <v>-</v>
      </c>
      <c r="AO32" s="35"/>
      <c r="AP32" s="35"/>
      <c r="AQ32" s="35"/>
      <c r="AR32" s="49" t="str">
        <f t="shared" si="14"/>
        <v>-</v>
      </c>
      <c r="AS32" s="47"/>
      <c r="AT32" s="49" t="str">
        <f t="shared" si="15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6"/>
        <v>0</v>
      </c>
      <c r="P33" s="41">
        <f t="shared" si="7"/>
        <v>0</v>
      </c>
      <c r="Q33" s="78"/>
      <c r="R33" s="80"/>
      <c r="S33" s="79" t="str">
        <f t="shared" si="8"/>
        <v>-</v>
      </c>
      <c r="T33" s="43"/>
      <c r="U33" s="43"/>
      <c r="V33" s="42"/>
      <c r="W33" s="110" t="str">
        <f t="shared" si="9"/>
        <v>-</v>
      </c>
      <c r="X33" s="45"/>
      <c r="Y33" s="45"/>
      <c r="Z33" s="46" t="str">
        <f t="shared" si="10"/>
        <v>-</v>
      </c>
      <c r="AA33" s="47"/>
      <c r="AB33" s="47"/>
      <c r="AC33" s="102"/>
      <c r="AD33" s="46" t="str">
        <f t="shared" si="11"/>
        <v>-</v>
      </c>
      <c r="AE33" s="46" t="str">
        <f t="shared" si="12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3"/>
        <v>-</v>
      </c>
      <c r="AO33" s="35"/>
      <c r="AP33" s="35"/>
      <c r="AQ33" s="35"/>
      <c r="AR33" s="49" t="str">
        <f t="shared" si="14"/>
        <v>-</v>
      </c>
      <c r="AS33" s="47"/>
      <c r="AT33" s="49" t="str">
        <f t="shared" si="15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6"/>
        <v>0</v>
      </c>
      <c r="P35" s="41">
        <f t="shared" si="7"/>
        <v>0</v>
      </c>
      <c r="Q35" s="78"/>
      <c r="R35" s="80"/>
      <c r="S35" s="79" t="str">
        <f t="shared" si="8"/>
        <v>-</v>
      </c>
      <c r="T35" s="43"/>
      <c r="U35" s="43"/>
      <c r="V35" s="42"/>
      <c r="W35" s="110" t="str">
        <f t="shared" si="9"/>
        <v>-</v>
      </c>
      <c r="X35" s="45"/>
      <c r="Y35" s="45"/>
      <c r="Z35" s="46" t="str">
        <f t="shared" si="10"/>
        <v>-</v>
      </c>
      <c r="AA35" s="47"/>
      <c r="AB35" s="47"/>
      <c r="AC35" s="102"/>
      <c r="AD35" s="46" t="str">
        <f t="shared" si="11"/>
        <v>-</v>
      </c>
      <c r="AE35" s="46" t="str">
        <f t="shared" si="12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3"/>
        <v>-</v>
      </c>
      <c r="AO35" s="35"/>
      <c r="AP35" s="35"/>
      <c r="AQ35" s="35"/>
      <c r="AR35" s="49" t="str">
        <f t="shared" si="14"/>
        <v>-</v>
      </c>
      <c r="AS35" s="47"/>
      <c r="AT35" s="49" t="str">
        <f t="shared" si="15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6"/>
        <v>0</v>
      </c>
      <c r="P36" s="41">
        <f t="shared" si="7"/>
        <v>0</v>
      </c>
      <c r="Q36" s="78"/>
      <c r="R36" s="80"/>
      <c r="S36" s="79" t="str">
        <f t="shared" si="8"/>
        <v>-</v>
      </c>
      <c r="T36" s="43"/>
      <c r="U36" s="43"/>
      <c r="V36" s="42"/>
      <c r="W36" s="110" t="str">
        <f t="shared" si="9"/>
        <v>-</v>
      </c>
      <c r="X36" s="45"/>
      <c r="Y36" s="45"/>
      <c r="Z36" s="46" t="str">
        <f t="shared" si="10"/>
        <v>-</v>
      </c>
      <c r="AA36" s="47"/>
      <c r="AB36" s="47"/>
      <c r="AC36" s="102"/>
      <c r="AD36" s="46" t="str">
        <f t="shared" si="11"/>
        <v>-</v>
      </c>
      <c r="AE36" s="46" t="str">
        <f t="shared" si="12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3"/>
        <v>-</v>
      </c>
      <c r="AO36" s="35"/>
      <c r="AP36" s="35"/>
      <c r="AQ36" s="35"/>
      <c r="AR36" s="49" t="str">
        <f t="shared" si="14"/>
        <v>-</v>
      </c>
      <c r="AS36" s="47"/>
      <c r="AT36" s="49" t="str">
        <f t="shared" si="15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6"/>
        <v>0</v>
      </c>
      <c r="P38" s="41">
        <f t="shared" si="7"/>
        <v>0</v>
      </c>
      <c r="Q38" s="78"/>
      <c r="R38" s="80"/>
      <c r="S38" s="79" t="str">
        <f t="shared" si="8"/>
        <v>-</v>
      </c>
      <c r="T38" s="43"/>
      <c r="U38" s="43"/>
      <c r="V38" s="42"/>
      <c r="W38" s="110" t="str">
        <f t="shared" si="9"/>
        <v>-</v>
      </c>
      <c r="X38" s="45"/>
      <c r="Y38" s="45"/>
      <c r="Z38" s="46" t="str">
        <f t="shared" si="10"/>
        <v>-</v>
      </c>
      <c r="AA38" s="47"/>
      <c r="AB38" s="47"/>
      <c r="AC38" s="102"/>
      <c r="AD38" s="46" t="str">
        <f t="shared" si="11"/>
        <v>-</v>
      </c>
      <c r="AE38" s="46" t="str">
        <f t="shared" si="12"/>
        <v>-</v>
      </c>
      <c r="AF38" s="48" t="str">
        <f t="shared" ref="AF38:AF60" si="32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3"/>
        <v>-</v>
      </c>
      <c r="AO38" s="35"/>
      <c r="AP38" s="35"/>
      <c r="AQ38" s="35"/>
      <c r="AR38" s="49" t="str">
        <f t="shared" si="14"/>
        <v>-</v>
      </c>
      <c r="AS38" s="47"/>
      <c r="AT38" s="49" t="str">
        <f t="shared" si="15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6"/>
        <v>0</v>
      </c>
      <c r="P39" s="41">
        <f t="shared" si="7"/>
        <v>0</v>
      </c>
      <c r="Q39" s="78"/>
      <c r="R39" s="80"/>
      <c r="S39" s="79" t="str">
        <f t="shared" si="8"/>
        <v>-</v>
      </c>
      <c r="T39" s="43"/>
      <c r="U39" s="43"/>
      <c r="V39" s="42"/>
      <c r="W39" s="110" t="str">
        <f t="shared" si="9"/>
        <v>-</v>
      </c>
      <c r="X39" s="45"/>
      <c r="Y39" s="45"/>
      <c r="Z39" s="46" t="str">
        <f t="shared" si="10"/>
        <v>-</v>
      </c>
      <c r="AA39" s="47"/>
      <c r="AB39" s="47"/>
      <c r="AC39" s="102"/>
      <c r="AD39" s="46" t="str">
        <f t="shared" si="11"/>
        <v>-</v>
      </c>
      <c r="AE39" s="46" t="str">
        <f t="shared" si="12"/>
        <v>-</v>
      </c>
      <c r="AF39" s="48" t="str">
        <f t="shared" si="3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3"/>
        <v>-</v>
      </c>
      <c r="AO39" s="35"/>
      <c r="AP39" s="35"/>
      <c r="AQ39" s="35"/>
      <c r="AR39" s="49" t="str">
        <f t="shared" si="14"/>
        <v>-</v>
      </c>
      <c r="AS39" s="47"/>
      <c r="AT39" s="49" t="str">
        <f t="shared" si="15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6"/>
        <v>0</v>
      </c>
      <c r="P40" s="41">
        <f t="shared" si="7"/>
        <v>0</v>
      </c>
      <c r="Q40" s="78"/>
      <c r="R40" s="80"/>
      <c r="S40" s="79" t="str">
        <f t="shared" si="8"/>
        <v>-</v>
      </c>
      <c r="T40" s="43"/>
      <c r="U40" s="43"/>
      <c r="V40" s="42"/>
      <c r="W40" s="110" t="str">
        <f t="shared" si="9"/>
        <v>-</v>
      </c>
      <c r="X40" s="45"/>
      <c r="Y40" s="45"/>
      <c r="Z40" s="46" t="str">
        <f t="shared" si="10"/>
        <v>-</v>
      </c>
      <c r="AA40" s="47"/>
      <c r="AB40" s="47"/>
      <c r="AC40" s="102"/>
      <c r="AD40" s="46" t="str">
        <f t="shared" si="11"/>
        <v>-</v>
      </c>
      <c r="AE40" s="46" t="str">
        <f t="shared" si="12"/>
        <v>-</v>
      </c>
      <c r="AF40" s="48" t="str">
        <f t="shared" si="3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3"/>
        <v>-</v>
      </c>
      <c r="AO40" s="35"/>
      <c r="AP40" s="35"/>
      <c r="AQ40" s="35"/>
      <c r="AR40" s="49" t="str">
        <f t="shared" si="14"/>
        <v>-</v>
      </c>
      <c r="AS40" s="47"/>
      <c r="AT40" s="49" t="str">
        <f t="shared" si="15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6"/>
        <v>0</v>
      </c>
      <c r="P41" s="41">
        <f t="shared" si="7"/>
        <v>0</v>
      </c>
      <c r="Q41" s="78"/>
      <c r="R41" s="80"/>
      <c r="S41" s="79" t="str">
        <f t="shared" si="8"/>
        <v>-</v>
      </c>
      <c r="T41" s="43"/>
      <c r="U41" s="43"/>
      <c r="V41" s="42"/>
      <c r="W41" s="110" t="str">
        <f t="shared" si="9"/>
        <v>-</v>
      </c>
      <c r="X41" s="45"/>
      <c r="Y41" s="45"/>
      <c r="Z41" s="46" t="str">
        <f t="shared" si="10"/>
        <v>-</v>
      </c>
      <c r="AA41" s="47"/>
      <c r="AB41" s="47"/>
      <c r="AC41" s="102"/>
      <c r="AD41" s="46" t="str">
        <f t="shared" si="11"/>
        <v>-</v>
      </c>
      <c r="AE41" s="46" t="str">
        <f t="shared" si="12"/>
        <v>-</v>
      </c>
      <c r="AF41" s="48" t="str">
        <f t="shared" si="3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3"/>
        <v>-</v>
      </c>
      <c r="AO41" s="35"/>
      <c r="AP41" s="35"/>
      <c r="AQ41" s="35"/>
      <c r="AR41" s="49" t="str">
        <f t="shared" si="14"/>
        <v>-</v>
      </c>
      <c r="AS41" s="47"/>
      <c r="AT41" s="49" t="str">
        <f t="shared" si="15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6"/>
        <v>0</v>
      </c>
      <c r="P42" s="41">
        <f t="shared" si="7"/>
        <v>0</v>
      </c>
      <c r="Q42" s="78"/>
      <c r="R42" s="80"/>
      <c r="S42" s="79" t="str">
        <f t="shared" si="8"/>
        <v>-</v>
      </c>
      <c r="T42" s="43"/>
      <c r="U42" s="43"/>
      <c r="V42" s="42"/>
      <c r="W42" s="110" t="str">
        <f t="shared" si="9"/>
        <v>-</v>
      </c>
      <c r="X42" s="45"/>
      <c r="Y42" s="45"/>
      <c r="Z42" s="46" t="str">
        <f t="shared" si="10"/>
        <v>-</v>
      </c>
      <c r="AA42" s="47"/>
      <c r="AB42" s="47"/>
      <c r="AC42" s="102"/>
      <c r="AD42" s="46" t="str">
        <f t="shared" si="11"/>
        <v>-</v>
      </c>
      <c r="AE42" s="46" t="str">
        <f t="shared" si="12"/>
        <v>-</v>
      </c>
      <c r="AF42" s="48" t="str">
        <f t="shared" si="3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3"/>
        <v>-</v>
      </c>
      <c r="AO42" s="35"/>
      <c r="AP42" s="35"/>
      <c r="AQ42" s="35"/>
      <c r="AR42" s="49" t="str">
        <f t="shared" si="14"/>
        <v>-</v>
      </c>
      <c r="AS42" s="47"/>
      <c r="AT42" s="49" t="str">
        <f t="shared" si="15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6"/>
        <v>0</v>
      </c>
      <c r="P43" s="41">
        <f t="shared" si="7"/>
        <v>0</v>
      </c>
      <c r="Q43" s="78"/>
      <c r="R43" s="80"/>
      <c r="S43" s="79" t="str">
        <f t="shared" si="8"/>
        <v>-</v>
      </c>
      <c r="T43" s="43"/>
      <c r="U43" s="43"/>
      <c r="V43" s="42"/>
      <c r="W43" s="110" t="str">
        <f t="shared" si="9"/>
        <v>-</v>
      </c>
      <c r="X43" s="45"/>
      <c r="Y43" s="45"/>
      <c r="Z43" s="46" t="str">
        <f t="shared" si="10"/>
        <v>-</v>
      </c>
      <c r="AA43" s="47"/>
      <c r="AB43" s="47"/>
      <c r="AC43" s="102"/>
      <c r="AD43" s="46" t="str">
        <f t="shared" si="11"/>
        <v>-</v>
      </c>
      <c r="AE43" s="46" t="str">
        <f t="shared" si="12"/>
        <v>-</v>
      </c>
      <c r="AF43" s="48" t="str">
        <f t="shared" si="3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3"/>
        <v>-</v>
      </c>
      <c r="AO43" s="35"/>
      <c r="AP43" s="35"/>
      <c r="AQ43" s="35"/>
      <c r="AR43" s="49" t="str">
        <f t="shared" si="14"/>
        <v>-</v>
      </c>
      <c r="AS43" s="47"/>
      <c r="AT43" s="49" t="str">
        <f t="shared" si="15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6"/>
        <v>0</v>
      </c>
      <c r="P44" s="41">
        <f t="shared" si="7"/>
        <v>0</v>
      </c>
      <c r="Q44" s="78"/>
      <c r="R44" s="80"/>
      <c r="S44" s="79" t="str">
        <f t="shared" si="8"/>
        <v>-</v>
      </c>
      <c r="T44" s="43"/>
      <c r="U44" s="43"/>
      <c r="V44" s="42"/>
      <c r="W44" s="110" t="str">
        <f t="shared" si="9"/>
        <v>-</v>
      </c>
      <c r="X44" s="45"/>
      <c r="Y44" s="45"/>
      <c r="Z44" s="46" t="str">
        <f t="shared" si="10"/>
        <v>-</v>
      </c>
      <c r="AA44" s="47"/>
      <c r="AB44" s="47"/>
      <c r="AC44" s="102"/>
      <c r="AD44" s="46" t="str">
        <f t="shared" si="11"/>
        <v>-</v>
      </c>
      <c r="AE44" s="46" t="str">
        <f t="shared" si="12"/>
        <v>-</v>
      </c>
      <c r="AF44" s="48" t="str">
        <f t="shared" si="3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3"/>
        <v>-</v>
      </c>
      <c r="AO44" s="35"/>
      <c r="AP44" s="35"/>
      <c r="AQ44" s="35"/>
      <c r="AR44" s="49" t="str">
        <f t="shared" si="14"/>
        <v>-</v>
      </c>
      <c r="AS44" s="47"/>
      <c r="AT44" s="49" t="str">
        <f t="shared" si="15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6"/>
        <v>0</v>
      </c>
      <c r="P45" s="41">
        <f t="shared" si="7"/>
        <v>0</v>
      </c>
      <c r="Q45" s="78"/>
      <c r="R45" s="80"/>
      <c r="S45" s="79" t="str">
        <f t="shared" si="8"/>
        <v>-</v>
      </c>
      <c r="T45" s="43"/>
      <c r="U45" s="43"/>
      <c r="V45" s="42"/>
      <c r="W45" s="110" t="str">
        <f t="shared" si="9"/>
        <v>-</v>
      </c>
      <c r="X45" s="45"/>
      <c r="Y45" s="45"/>
      <c r="Z45" s="46" t="str">
        <f t="shared" si="10"/>
        <v>-</v>
      </c>
      <c r="AA45" s="47"/>
      <c r="AB45" s="47"/>
      <c r="AC45" s="102"/>
      <c r="AD45" s="46" t="str">
        <f t="shared" si="11"/>
        <v>-</v>
      </c>
      <c r="AE45" s="46" t="str">
        <f t="shared" si="12"/>
        <v>-</v>
      </c>
      <c r="AF45" s="48" t="str">
        <f t="shared" si="3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3"/>
        <v>-</v>
      </c>
      <c r="AO45" s="35"/>
      <c r="AP45" s="35"/>
      <c r="AQ45" s="35"/>
      <c r="AR45" s="49" t="str">
        <f t="shared" si="14"/>
        <v>-</v>
      </c>
      <c r="AS45" s="47"/>
      <c r="AT45" s="49" t="str">
        <f t="shared" si="15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6"/>
        <v>0</v>
      </c>
      <c r="P46" s="41">
        <f t="shared" si="7"/>
        <v>0</v>
      </c>
      <c r="Q46" s="78"/>
      <c r="R46" s="80"/>
      <c r="S46" s="79" t="str">
        <f t="shared" si="8"/>
        <v>-</v>
      </c>
      <c r="T46" s="43"/>
      <c r="U46" s="43"/>
      <c r="V46" s="42"/>
      <c r="W46" s="110" t="str">
        <f t="shared" si="9"/>
        <v>-</v>
      </c>
      <c r="X46" s="45"/>
      <c r="Y46" s="45"/>
      <c r="Z46" s="46" t="str">
        <f t="shared" si="10"/>
        <v>-</v>
      </c>
      <c r="AA46" s="47"/>
      <c r="AB46" s="47"/>
      <c r="AC46" s="102"/>
      <c r="AD46" s="46" t="str">
        <f t="shared" si="11"/>
        <v>-</v>
      </c>
      <c r="AE46" s="46" t="str">
        <f t="shared" si="12"/>
        <v>-</v>
      </c>
      <c r="AF46" s="48" t="str">
        <f t="shared" si="3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3"/>
        <v>-</v>
      </c>
      <c r="AO46" s="35"/>
      <c r="AP46" s="35"/>
      <c r="AQ46" s="35"/>
      <c r="AR46" s="49" t="str">
        <f t="shared" si="14"/>
        <v>-</v>
      </c>
      <c r="AS46" s="47"/>
      <c r="AT46" s="49" t="str">
        <f t="shared" si="15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6"/>
        <v>0</v>
      </c>
      <c r="P47" s="41">
        <f t="shared" si="7"/>
        <v>0</v>
      </c>
      <c r="Q47" s="78"/>
      <c r="R47" s="80"/>
      <c r="S47" s="79" t="str">
        <f t="shared" si="8"/>
        <v>-</v>
      </c>
      <c r="T47" s="43"/>
      <c r="U47" s="43"/>
      <c r="V47" s="42"/>
      <c r="W47" s="110" t="str">
        <f t="shared" si="9"/>
        <v>-</v>
      </c>
      <c r="X47" s="45"/>
      <c r="Y47" s="45"/>
      <c r="Z47" s="46" t="str">
        <f t="shared" si="10"/>
        <v>-</v>
      </c>
      <c r="AA47" s="47"/>
      <c r="AB47" s="47"/>
      <c r="AC47" s="102"/>
      <c r="AD47" s="46" t="str">
        <f t="shared" si="11"/>
        <v>-</v>
      </c>
      <c r="AE47" s="46" t="str">
        <f t="shared" si="12"/>
        <v>-</v>
      </c>
      <c r="AF47" s="48" t="str">
        <f t="shared" si="3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3"/>
        <v>-</v>
      </c>
      <c r="AO47" s="35"/>
      <c r="AP47" s="35"/>
      <c r="AQ47" s="35"/>
      <c r="AR47" s="49" t="str">
        <f t="shared" si="14"/>
        <v>-</v>
      </c>
      <c r="AS47" s="47"/>
      <c r="AT47" s="49" t="str">
        <f t="shared" si="15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6"/>
        <v>0</v>
      </c>
      <c r="P48" s="41">
        <f t="shared" si="7"/>
        <v>0</v>
      </c>
      <c r="Q48" s="78"/>
      <c r="R48" s="80"/>
      <c r="S48" s="79" t="str">
        <f t="shared" si="8"/>
        <v>-</v>
      </c>
      <c r="T48" s="43"/>
      <c r="U48" s="43"/>
      <c r="V48" s="42"/>
      <c r="W48" s="110" t="str">
        <f t="shared" si="9"/>
        <v>-</v>
      </c>
      <c r="X48" s="45"/>
      <c r="Y48" s="45"/>
      <c r="Z48" s="46" t="str">
        <f t="shared" si="10"/>
        <v>-</v>
      </c>
      <c r="AA48" s="47"/>
      <c r="AB48" s="47"/>
      <c r="AC48" s="102"/>
      <c r="AD48" s="46" t="str">
        <f t="shared" si="11"/>
        <v>-</v>
      </c>
      <c r="AE48" s="46" t="str">
        <f t="shared" si="12"/>
        <v>-</v>
      </c>
      <c r="AF48" s="48" t="str">
        <f t="shared" si="3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3"/>
        <v>-</v>
      </c>
      <c r="AO48" s="35"/>
      <c r="AP48" s="35"/>
      <c r="AQ48" s="35"/>
      <c r="AR48" s="49" t="str">
        <f t="shared" si="14"/>
        <v>-</v>
      </c>
      <c r="AS48" s="47"/>
      <c r="AT48" s="49" t="str">
        <f t="shared" si="15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6"/>
        <v>0</v>
      </c>
      <c r="P49" s="41">
        <f t="shared" si="7"/>
        <v>0</v>
      </c>
      <c r="Q49" s="78"/>
      <c r="R49" s="80"/>
      <c r="S49" s="79" t="str">
        <f t="shared" si="8"/>
        <v>-</v>
      </c>
      <c r="T49" s="43"/>
      <c r="U49" s="43"/>
      <c r="V49" s="42"/>
      <c r="W49" s="110" t="str">
        <f t="shared" si="9"/>
        <v>-</v>
      </c>
      <c r="X49" s="45"/>
      <c r="Y49" s="45"/>
      <c r="Z49" s="46" t="str">
        <f t="shared" si="10"/>
        <v>-</v>
      </c>
      <c r="AA49" s="47"/>
      <c r="AB49" s="47"/>
      <c r="AC49" s="102"/>
      <c r="AD49" s="46" t="str">
        <f t="shared" si="11"/>
        <v>-</v>
      </c>
      <c r="AE49" s="46" t="str">
        <f t="shared" si="12"/>
        <v>-</v>
      </c>
      <c r="AF49" s="48" t="str">
        <f t="shared" si="3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3"/>
        <v>-</v>
      </c>
      <c r="AO49" s="35"/>
      <c r="AP49" s="35"/>
      <c r="AQ49" s="35"/>
      <c r="AR49" s="49" t="str">
        <f t="shared" si="14"/>
        <v>-</v>
      </c>
      <c r="AS49" s="47"/>
      <c r="AT49" s="49" t="str">
        <f t="shared" si="15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6"/>
        <v>0</v>
      </c>
      <c r="P50" s="41">
        <f t="shared" si="7"/>
        <v>0</v>
      </c>
      <c r="Q50" s="78"/>
      <c r="R50" s="80"/>
      <c r="S50" s="79" t="str">
        <f t="shared" si="8"/>
        <v>-</v>
      </c>
      <c r="T50" s="43"/>
      <c r="U50" s="43"/>
      <c r="V50" s="42"/>
      <c r="W50" s="110" t="str">
        <f t="shared" si="9"/>
        <v>-</v>
      </c>
      <c r="X50" s="45"/>
      <c r="Y50" s="45"/>
      <c r="Z50" s="46" t="str">
        <f t="shared" si="10"/>
        <v>-</v>
      </c>
      <c r="AA50" s="47"/>
      <c r="AB50" s="47"/>
      <c r="AC50" s="102"/>
      <c r="AD50" s="46" t="str">
        <f t="shared" si="11"/>
        <v>-</v>
      </c>
      <c r="AE50" s="46" t="str">
        <f t="shared" si="12"/>
        <v>-</v>
      </c>
      <c r="AF50" s="48" t="str">
        <f t="shared" si="3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3"/>
        <v>-</v>
      </c>
      <c r="AO50" s="35"/>
      <c r="AP50" s="35"/>
      <c r="AQ50" s="35"/>
      <c r="AR50" s="49" t="str">
        <f t="shared" si="14"/>
        <v>-</v>
      </c>
      <c r="AS50" s="47"/>
      <c r="AT50" s="49" t="str">
        <f t="shared" si="15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6"/>
        <v>0</v>
      </c>
      <c r="P51" s="41">
        <f t="shared" si="7"/>
        <v>0</v>
      </c>
      <c r="Q51" s="78"/>
      <c r="R51" s="80"/>
      <c r="S51" s="79" t="str">
        <f t="shared" si="8"/>
        <v>-</v>
      </c>
      <c r="T51" s="43"/>
      <c r="U51" s="43"/>
      <c r="V51" s="42"/>
      <c r="W51" s="110" t="str">
        <f t="shared" si="9"/>
        <v>-</v>
      </c>
      <c r="X51" s="45"/>
      <c r="Y51" s="45"/>
      <c r="Z51" s="46" t="str">
        <f t="shared" si="10"/>
        <v>-</v>
      </c>
      <c r="AA51" s="47"/>
      <c r="AB51" s="47"/>
      <c r="AC51" s="102"/>
      <c r="AD51" s="46" t="str">
        <f t="shared" si="11"/>
        <v>-</v>
      </c>
      <c r="AE51" s="46" t="str">
        <f t="shared" si="12"/>
        <v>-</v>
      </c>
      <c r="AF51" s="48" t="str">
        <f t="shared" si="3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3"/>
        <v>-</v>
      </c>
      <c r="AO51" s="35"/>
      <c r="AP51" s="35"/>
      <c r="AQ51" s="35"/>
      <c r="AR51" s="49" t="str">
        <f t="shared" si="14"/>
        <v>-</v>
      </c>
      <c r="AS51" s="47"/>
      <c r="AT51" s="49" t="str">
        <f t="shared" si="15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6"/>
        <v>0</v>
      </c>
      <c r="P52" s="41">
        <f t="shared" si="7"/>
        <v>0</v>
      </c>
      <c r="Q52" s="78"/>
      <c r="R52" s="80"/>
      <c r="S52" s="79" t="str">
        <f t="shared" si="8"/>
        <v>-</v>
      </c>
      <c r="T52" s="43"/>
      <c r="U52" s="43"/>
      <c r="V52" s="42"/>
      <c r="W52" s="110" t="str">
        <f t="shared" si="9"/>
        <v>-</v>
      </c>
      <c r="X52" s="45"/>
      <c r="Y52" s="45"/>
      <c r="Z52" s="46" t="str">
        <f t="shared" si="10"/>
        <v>-</v>
      </c>
      <c r="AA52" s="47"/>
      <c r="AB52" s="47"/>
      <c r="AC52" s="102"/>
      <c r="AD52" s="46" t="str">
        <f t="shared" si="11"/>
        <v>-</v>
      </c>
      <c r="AE52" s="46" t="str">
        <f t="shared" si="12"/>
        <v>-</v>
      </c>
      <c r="AF52" s="48" t="str">
        <f t="shared" si="3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3"/>
        <v>-</v>
      </c>
      <c r="AO52" s="35"/>
      <c r="AP52" s="35"/>
      <c r="AQ52" s="35"/>
      <c r="AR52" s="49" t="str">
        <f t="shared" si="14"/>
        <v>-</v>
      </c>
      <c r="AS52" s="47"/>
      <c r="AT52" s="49" t="str">
        <f t="shared" si="15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6"/>
        <v>0</v>
      </c>
      <c r="P53" s="41">
        <f t="shared" si="7"/>
        <v>0</v>
      </c>
      <c r="Q53" s="78"/>
      <c r="R53" s="80"/>
      <c r="S53" s="79" t="str">
        <f t="shared" si="8"/>
        <v>-</v>
      </c>
      <c r="T53" s="43"/>
      <c r="U53" s="43"/>
      <c r="V53" s="42"/>
      <c r="W53" s="110" t="str">
        <f t="shared" si="9"/>
        <v>-</v>
      </c>
      <c r="X53" s="45"/>
      <c r="Y53" s="45"/>
      <c r="Z53" s="46" t="str">
        <f t="shared" si="10"/>
        <v>-</v>
      </c>
      <c r="AA53" s="47"/>
      <c r="AB53" s="47"/>
      <c r="AC53" s="102"/>
      <c r="AD53" s="46" t="str">
        <f t="shared" si="11"/>
        <v>-</v>
      </c>
      <c r="AE53" s="46" t="str">
        <f t="shared" si="12"/>
        <v>-</v>
      </c>
      <c r="AF53" s="48" t="str">
        <f t="shared" si="3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3"/>
        <v>-</v>
      </c>
      <c r="AO53" s="35"/>
      <c r="AP53" s="35"/>
      <c r="AQ53" s="35"/>
      <c r="AR53" s="49" t="str">
        <f t="shared" si="14"/>
        <v>-</v>
      </c>
      <c r="AS53" s="47"/>
      <c r="AT53" s="49" t="str">
        <f t="shared" si="15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6"/>
        <v>0</v>
      </c>
      <c r="P54" s="41">
        <f t="shared" si="7"/>
        <v>0</v>
      </c>
      <c r="Q54" s="78"/>
      <c r="R54" s="80"/>
      <c r="S54" s="79" t="str">
        <f t="shared" si="8"/>
        <v>-</v>
      </c>
      <c r="T54" s="43"/>
      <c r="U54" s="43"/>
      <c r="V54" s="42"/>
      <c r="W54" s="110" t="str">
        <f t="shared" si="9"/>
        <v>-</v>
      </c>
      <c r="X54" s="45"/>
      <c r="Y54" s="45"/>
      <c r="Z54" s="46" t="str">
        <f t="shared" si="10"/>
        <v>-</v>
      </c>
      <c r="AA54" s="47"/>
      <c r="AB54" s="47"/>
      <c r="AC54" s="102"/>
      <c r="AD54" s="46" t="str">
        <f t="shared" si="11"/>
        <v>-</v>
      </c>
      <c r="AE54" s="46" t="str">
        <f t="shared" si="12"/>
        <v>-</v>
      </c>
      <c r="AF54" s="48" t="str">
        <f t="shared" si="3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3"/>
        <v>-</v>
      </c>
      <c r="AO54" s="35"/>
      <c r="AP54" s="35"/>
      <c r="AQ54" s="35"/>
      <c r="AR54" s="49" t="str">
        <f t="shared" si="14"/>
        <v>-</v>
      </c>
      <c r="AS54" s="47"/>
      <c r="AT54" s="49" t="str">
        <f t="shared" si="15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6"/>
        <v>0</v>
      </c>
      <c r="P55" s="41">
        <f t="shared" si="7"/>
        <v>0</v>
      </c>
      <c r="Q55" s="78"/>
      <c r="R55" s="80"/>
      <c r="S55" s="79" t="str">
        <f t="shared" si="8"/>
        <v>-</v>
      </c>
      <c r="T55" s="43"/>
      <c r="U55" s="43"/>
      <c r="V55" s="42"/>
      <c r="W55" s="110" t="str">
        <f t="shared" si="9"/>
        <v>-</v>
      </c>
      <c r="X55" s="45"/>
      <c r="Y55" s="45"/>
      <c r="Z55" s="46" t="str">
        <f t="shared" si="10"/>
        <v>-</v>
      </c>
      <c r="AA55" s="47"/>
      <c r="AB55" s="47"/>
      <c r="AC55" s="102"/>
      <c r="AD55" s="46" t="str">
        <f t="shared" si="11"/>
        <v>-</v>
      </c>
      <c r="AE55" s="46" t="str">
        <f t="shared" si="12"/>
        <v>-</v>
      </c>
      <c r="AF55" s="48" t="str">
        <f t="shared" si="3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3"/>
        <v>-</v>
      </c>
      <c r="AO55" s="35"/>
      <c r="AP55" s="35"/>
      <c r="AQ55" s="35"/>
      <c r="AR55" s="49" t="str">
        <f t="shared" si="14"/>
        <v>-</v>
      </c>
      <c r="AS55" s="47"/>
      <c r="AT55" s="49" t="str">
        <f t="shared" si="15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6"/>
        <v>0</v>
      </c>
      <c r="P56" s="41">
        <f t="shared" si="7"/>
        <v>0</v>
      </c>
      <c r="Q56" s="78"/>
      <c r="R56" s="80"/>
      <c r="S56" s="79" t="str">
        <f t="shared" si="8"/>
        <v>-</v>
      </c>
      <c r="T56" s="43"/>
      <c r="U56" s="43"/>
      <c r="V56" s="42"/>
      <c r="W56" s="110" t="str">
        <f t="shared" si="9"/>
        <v>-</v>
      </c>
      <c r="X56" s="45"/>
      <c r="Y56" s="45"/>
      <c r="Z56" s="46" t="str">
        <f t="shared" si="10"/>
        <v>-</v>
      </c>
      <c r="AA56" s="47"/>
      <c r="AB56" s="47"/>
      <c r="AC56" s="102"/>
      <c r="AD56" s="46" t="str">
        <f t="shared" si="11"/>
        <v>-</v>
      </c>
      <c r="AE56" s="46" t="str">
        <f t="shared" si="12"/>
        <v>-</v>
      </c>
      <c r="AF56" s="48" t="str">
        <f t="shared" si="3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3"/>
        <v>-</v>
      </c>
      <c r="AO56" s="35"/>
      <c r="AP56" s="35"/>
      <c r="AQ56" s="35"/>
      <c r="AR56" s="49" t="str">
        <f t="shared" si="14"/>
        <v>-</v>
      </c>
      <c r="AS56" s="47"/>
      <c r="AT56" s="49" t="str">
        <f t="shared" si="15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6"/>
        <v>0</v>
      </c>
      <c r="P57" s="41">
        <f t="shared" si="7"/>
        <v>0</v>
      </c>
      <c r="Q57" s="78"/>
      <c r="R57" s="80"/>
      <c r="S57" s="79" t="str">
        <f t="shared" si="8"/>
        <v>-</v>
      </c>
      <c r="T57" s="43"/>
      <c r="U57" s="43"/>
      <c r="V57" s="42"/>
      <c r="W57" s="110" t="str">
        <f t="shared" si="9"/>
        <v>-</v>
      </c>
      <c r="X57" s="45"/>
      <c r="Y57" s="45"/>
      <c r="Z57" s="46" t="str">
        <f t="shared" si="10"/>
        <v>-</v>
      </c>
      <c r="AA57" s="47"/>
      <c r="AB57" s="47"/>
      <c r="AC57" s="102"/>
      <c r="AD57" s="46" t="str">
        <f t="shared" si="11"/>
        <v>-</v>
      </c>
      <c r="AE57" s="46" t="str">
        <f t="shared" si="12"/>
        <v>-</v>
      </c>
      <c r="AF57" s="48" t="str">
        <f t="shared" si="3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3"/>
        <v>-</v>
      </c>
      <c r="AO57" s="35"/>
      <c r="AP57" s="35"/>
      <c r="AQ57" s="35"/>
      <c r="AR57" s="49" t="str">
        <f t="shared" si="14"/>
        <v>-</v>
      </c>
      <c r="AS57" s="47"/>
      <c r="AT57" s="49" t="str">
        <f t="shared" si="15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6"/>
        <v>0</v>
      </c>
      <c r="P58" s="41">
        <f t="shared" si="7"/>
        <v>0</v>
      </c>
      <c r="Q58" s="78"/>
      <c r="R58" s="80"/>
      <c r="S58" s="79" t="str">
        <f t="shared" si="8"/>
        <v>-</v>
      </c>
      <c r="T58" s="43"/>
      <c r="U58" s="43"/>
      <c r="V58" s="42"/>
      <c r="W58" s="110" t="str">
        <f t="shared" si="9"/>
        <v>-</v>
      </c>
      <c r="X58" s="45"/>
      <c r="Y58" s="45"/>
      <c r="Z58" s="46" t="str">
        <f t="shared" si="10"/>
        <v>-</v>
      </c>
      <c r="AA58" s="47"/>
      <c r="AB58" s="47"/>
      <c r="AC58" s="102"/>
      <c r="AD58" s="46" t="str">
        <f t="shared" si="11"/>
        <v>-</v>
      </c>
      <c r="AE58" s="46" t="str">
        <f t="shared" si="12"/>
        <v>-</v>
      </c>
      <c r="AF58" s="48" t="str">
        <f t="shared" si="3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3"/>
        <v>-</v>
      </c>
      <c r="AO58" s="35"/>
      <c r="AP58" s="35"/>
      <c r="AQ58" s="35"/>
      <c r="AR58" s="49" t="str">
        <f t="shared" si="14"/>
        <v>-</v>
      </c>
      <c r="AS58" s="47"/>
      <c r="AT58" s="49" t="str">
        <f t="shared" si="15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6"/>
        <v>0</v>
      </c>
      <c r="P59" s="41">
        <f t="shared" si="7"/>
        <v>0</v>
      </c>
      <c r="Q59" s="78"/>
      <c r="R59" s="80"/>
      <c r="S59" s="79" t="str">
        <f t="shared" si="8"/>
        <v>-</v>
      </c>
      <c r="T59" s="43"/>
      <c r="U59" s="43"/>
      <c r="V59" s="42"/>
      <c r="W59" s="110" t="str">
        <f t="shared" si="9"/>
        <v>-</v>
      </c>
      <c r="X59" s="45"/>
      <c r="Y59" s="45"/>
      <c r="Z59" s="46" t="str">
        <f t="shared" si="10"/>
        <v>-</v>
      </c>
      <c r="AA59" s="47"/>
      <c r="AB59" s="47"/>
      <c r="AC59" s="102"/>
      <c r="AD59" s="46" t="str">
        <f t="shared" si="11"/>
        <v>-</v>
      </c>
      <c r="AE59" s="46" t="str">
        <f t="shared" si="12"/>
        <v>-</v>
      </c>
      <c r="AF59" s="48" t="str">
        <f t="shared" si="3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3"/>
        <v>-</v>
      </c>
      <c r="AO59" s="35"/>
      <c r="AP59" s="35"/>
      <c r="AQ59" s="35"/>
      <c r="AR59" s="49" t="str">
        <f t="shared" si="14"/>
        <v>-</v>
      </c>
      <c r="AS59" s="47"/>
      <c r="AT59" s="49" t="str">
        <f t="shared" si="15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6"/>
        <v>0</v>
      </c>
      <c r="P60" s="41">
        <f t="shared" si="7"/>
        <v>0</v>
      </c>
      <c r="Q60" s="78"/>
      <c r="R60" s="80"/>
      <c r="S60" s="79" t="str">
        <f t="shared" si="8"/>
        <v>-</v>
      </c>
      <c r="T60" s="43"/>
      <c r="U60" s="43"/>
      <c r="V60" s="42"/>
      <c r="W60" s="110" t="str">
        <f t="shared" si="9"/>
        <v>-</v>
      </c>
      <c r="X60" s="45"/>
      <c r="Y60" s="45"/>
      <c r="Z60" s="46" t="str">
        <f t="shared" si="10"/>
        <v>-</v>
      </c>
      <c r="AA60" s="47"/>
      <c r="AB60" s="47"/>
      <c r="AC60" s="102"/>
      <c r="AD60" s="46" t="str">
        <f t="shared" si="11"/>
        <v>-</v>
      </c>
      <c r="AE60" s="46" t="str">
        <f t="shared" si="12"/>
        <v>-</v>
      </c>
      <c r="AF60" s="48" t="str">
        <f t="shared" si="3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3"/>
        <v>-</v>
      </c>
      <c r="AO60" s="35"/>
      <c r="AP60" s="35"/>
      <c r="AQ60" s="35"/>
      <c r="AR60" s="49" t="str">
        <f t="shared" si="14"/>
        <v>-</v>
      </c>
      <c r="AS60" s="47"/>
      <c r="AT60" s="49" t="str">
        <f t="shared" si="15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6" t="s">
        <v>74</v>
      </c>
      <c r="B61" s="367"/>
      <c r="C61" s="367"/>
      <c r="D61" s="368"/>
      <c r="E61" s="51"/>
      <c r="F61" s="51">
        <f>SUM(F9:F58)</f>
        <v>0</v>
      </c>
      <c r="G61" s="52">
        <f>COS(ASIN(J61/I61))</f>
        <v>0.8</v>
      </c>
      <c r="H61" s="218"/>
      <c r="I61" s="77">
        <f>SUM(I9:I60)</f>
        <v>54750</v>
      </c>
      <c r="J61" s="77">
        <f>SUM(J9:J60)</f>
        <v>32849.999999999993</v>
      </c>
      <c r="K61" s="77">
        <v>1</v>
      </c>
      <c r="L61" s="77">
        <f>SUM(L9:L60)</f>
        <v>54750</v>
      </c>
      <c r="M61" s="77">
        <f>SUM(M9:M60)</f>
        <v>32849.999999999993</v>
      </c>
      <c r="N61" s="56">
        <v>1</v>
      </c>
      <c r="O61" s="77">
        <f>L61*N61</f>
        <v>54750</v>
      </c>
      <c r="P61" s="77">
        <f>M61*N61</f>
        <v>32849.999999999993</v>
      </c>
      <c r="Q61" s="74">
        <v>3</v>
      </c>
      <c r="R61" s="75">
        <v>220</v>
      </c>
      <c r="S61" s="76">
        <f>IF(Q61=0,0,IF(Q61&lt;3,O61/R61,O61/(R61*SQRT(3))))</f>
        <v>143.6814874460546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199.55762145285362</v>
      </c>
      <c r="X61" s="59">
        <v>30</v>
      </c>
      <c r="Y61" s="59">
        <v>3</v>
      </c>
      <c r="Z61" s="60">
        <f>IF(Q61&lt;3,(200*(1/56)*X61*W61)/(Y61*R61),(100*SQRT(3)*(1/56)*X61*W61)/(Y61*R61))</f>
        <v>28.055514561196382</v>
      </c>
      <c r="AA61" s="53">
        <v>1</v>
      </c>
      <c r="AB61" s="62">
        <v>1</v>
      </c>
      <c r="AC61" s="115">
        <v>4</v>
      </c>
      <c r="AD61" s="60">
        <f t="shared" si="11"/>
        <v>4</v>
      </c>
      <c r="AE61" s="60">
        <f t="shared" si="12"/>
        <v>21.041635920897285</v>
      </c>
      <c r="AF61" s="48">
        <f>IF(AB61=0,"-",IF(AC61=0,0,AE61))</f>
        <v>21.041635920897285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5"/>
        <v>NÃO</v>
      </c>
      <c r="AU61" s="55">
        <f>SUM(AU9:AU60)</f>
        <v>20500</v>
      </c>
      <c r="AV61" s="55">
        <f>SUM(AV9:AV60)</f>
        <v>17125</v>
      </c>
      <c r="AW61" s="55">
        <f>SUM(AW9:AW60)</f>
        <v>17125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0.37442922374429222</v>
      </c>
      <c r="AV62" s="61">
        <f>AV61/L61</f>
        <v>0.31278538812785389</v>
      </c>
      <c r="AW62" s="61">
        <f>AW61/L61</f>
        <v>0.31278538812785389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0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9" t="s">
        <v>18</v>
      </c>
      <c r="AP63" s="369"/>
      <c r="AQ63" s="369"/>
      <c r="AR63" s="369"/>
      <c r="AS63" s="369"/>
      <c r="AT63" s="219"/>
      <c r="AU63" s="370">
        <f>(MAX(AU61:AW61)-(AU61+AV61+AW61)/3)/((AU61+AV61+AW61)/3)</f>
        <v>0.12328767123287671</v>
      </c>
      <c r="AV63" s="370"/>
      <c r="AW63" s="370"/>
    </row>
    <row r="64" spans="1:73" s="10" customFormat="1">
      <c r="A64" s="95"/>
      <c r="B64" s="371" t="s">
        <v>124</v>
      </c>
      <c r="C64" s="372"/>
      <c r="D64" s="372"/>
      <c r="E64" s="373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4"/>
      <c r="AP64" s="374"/>
      <c r="AQ64" s="374"/>
      <c r="AR64" s="374"/>
      <c r="AS64" s="374"/>
      <c r="AT64" s="374"/>
      <c r="AU64" s="374"/>
      <c r="AV64" s="374"/>
      <c r="AW64" s="374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</row>
    <row r="65" spans="1:73" s="10" customFormat="1">
      <c r="A65" s="94"/>
      <c r="B65" s="93" t="s">
        <v>106</v>
      </c>
      <c r="C65" s="381" t="s">
        <v>123</v>
      </c>
      <c r="D65" s="382"/>
      <c r="E65" s="383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4"/>
      <c r="AP65" s="374"/>
      <c r="AQ65" s="374"/>
      <c r="AR65" s="374"/>
      <c r="AS65" s="374"/>
      <c r="AT65" s="374"/>
      <c r="AU65" s="374"/>
      <c r="AV65" s="374"/>
      <c r="AW65" s="374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</row>
    <row r="66" spans="1:73" s="10" customFormat="1">
      <c r="A66" s="94"/>
      <c r="B66" s="216" t="s">
        <v>79</v>
      </c>
      <c r="C66" s="378" t="s">
        <v>107</v>
      </c>
      <c r="D66" s="379"/>
      <c r="E66" s="380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4"/>
      <c r="AP66" s="374"/>
      <c r="AQ66" s="374"/>
      <c r="AR66" s="374"/>
      <c r="AS66" s="374"/>
      <c r="AT66" s="374"/>
      <c r="AU66" s="374"/>
      <c r="AV66" s="374"/>
      <c r="AW66" s="374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</row>
    <row r="67" spans="1:73" s="10" customFormat="1" ht="25.5" customHeight="1">
      <c r="A67" s="94"/>
      <c r="B67" s="216" t="s">
        <v>77</v>
      </c>
      <c r="C67" s="378" t="s">
        <v>108</v>
      </c>
      <c r="D67" s="379"/>
      <c r="E67" s="380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4"/>
      <c r="AP67" s="374"/>
      <c r="AQ67" s="374"/>
      <c r="AR67" s="374"/>
      <c r="AS67" s="374"/>
      <c r="AT67" s="374"/>
      <c r="AU67" s="374"/>
      <c r="AV67" s="374"/>
      <c r="AW67" s="374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</row>
    <row r="68" spans="1:73" s="10" customFormat="1" ht="25.5" customHeight="1">
      <c r="B68" s="216" t="s">
        <v>91</v>
      </c>
      <c r="C68" s="378" t="s">
        <v>109</v>
      </c>
      <c r="D68" s="379"/>
      <c r="E68" s="380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4"/>
      <c r="AP68" s="374"/>
      <c r="AQ68" s="374"/>
      <c r="AR68" s="374"/>
      <c r="AS68" s="374"/>
      <c r="AT68" s="374"/>
      <c r="AU68" s="374"/>
      <c r="AV68" s="374"/>
      <c r="AW68" s="374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</row>
    <row r="69" spans="1:73" s="10" customFormat="1" ht="18" customHeight="1">
      <c r="A69" s="94"/>
      <c r="B69" s="216" t="s">
        <v>78</v>
      </c>
      <c r="C69" s="378" t="s">
        <v>110</v>
      </c>
      <c r="D69" s="379"/>
      <c r="E69" s="380"/>
      <c r="I69" s="220"/>
      <c r="J69" s="34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89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</row>
    <row r="70" spans="1:73" ht="18" customHeight="1">
      <c r="B70" s="216" t="s">
        <v>111</v>
      </c>
      <c r="C70" s="378" t="s">
        <v>112</v>
      </c>
      <c r="D70" s="379"/>
      <c r="E70" s="380"/>
      <c r="L70" s="220"/>
      <c r="AA70" s="90"/>
    </row>
    <row r="71" spans="1:73" s="1" customFormat="1">
      <c r="B71" s="216" t="s">
        <v>113</v>
      </c>
      <c r="C71" s="378" t="s">
        <v>114</v>
      </c>
      <c r="D71" s="379"/>
      <c r="E71" s="380"/>
      <c r="I71" s="11"/>
      <c r="J71" s="11"/>
      <c r="K71" s="11"/>
      <c r="L71" s="220"/>
      <c r="AA71" s="90"/>
    </row>
    <row r="72" spans="1:73" s="1" customFormat="1">
      <c r="B72" s="216" t="s">
        <v>115</v>
      </c>
      <c r="C72" s="378" t="s">
        <v>116</v>
      </c>
      <c r="D72" s="379"/>
      <c r="E72" s="380"/>
      <c r="I72" s="11"/>
      <c r="J72" s="11"/>
      <c r="K72" s="11"/>
      <c r="AA72" s="90"/>
    </row>
    <row r="73" spans="1:73" s="1" customFormat="1">
      <c r="B73" s="216" t="s">
        <v>117</v>
      </c>
      <c r="C73" s="378" t="s">
        <v>118</v>
      </c>
      <c r="D73" s="379"/>
      <c r="E73" s="380"/>
      <c r="I73" s="11"/>
      <c r="J73" s="11"/>
      <c r="K73" s="11"/>
      <c r="AA73" s="90"/>
    </row>
    <row r="74" spans="1:73" s="1" customFormat="1" ht="25.5" customHeight="1">
      <c r="B74" s="216" t="s">
        <v>119</v>
      </c>
      <c r="C74" s="378" t="s">
        <v>120</v>
      </c>
      <c r="D74" s="379"/>
      <c r="E74" s="380"/>
      <c r="I74" s="11"/>
      <c r="J74" s="11"/>
      <c r="K74" s="11"/>
      <c r="AA74" s="90"/>
    </row>
    <row r="75" spans="1:73" s="1" customFormat="1" ht="25.5" customHeight="1">
      <c r="B75" s="216" t="s">
        <v>121</v>
      </c>
      <c r="C75" s="378" t="s">
        <v>122</v>
      </c>
      <c r="D75" s="379"/>
      <c r="E75" s="380"/>
      <c r="I75" s="11"/>
      <c r="J75" s="11"/>
      <c r="K75" s="11"/>
      <c r="AA75" s="90"/>
    </row>
    <row r="76" spans="1:73" s="1" customFormat="1" ht="27" customHeight="1">
      <c r="B76" s="216" t="s">
        <v>126</v>
      </c>
      <c r="C76" s="378" t="s">
        <v>127</v>
      </c>
      <c r="D76" s="379"/>
      <c r="E76" s="380"/>
      <c r="I76" s="11"/>
      <c r="J76" s="11"/>
      <c r="K76" s="11"/>
      <c r="AA76" s="90"/>
    </row>
    <row r="77" spans="1:73" s="1" customFormat="1">
      <c r="B77" s="216" t="s">
        <v>128</v>
      </c>
      <c r="C77" s="378" t="s">
        <v>129</v>
      </c>
      <c r="D77" s="379"/>
      <c r="E77" s="380"/>
      <c r="I77" s="11"/>
      <c r="J77" s="11"/>
      <c r="K77" s="11"/>
      <c r="AA77" s="90"/>
    </row>
    <row r="78" spans="1:73" s="1" customFormat="1">
      <c r="A78" s="94"/>
      <c r="B78" s="216" t="s">
        <v>130</v>
      </c>
      <c r="C78" s="378" t="s">
        <v>131</v>
      </c>
      <c r="D78" s="379"/>
      <c r="E78" s="380"/>
      <c r="I78" s="11"/>
      <c r="J78" s="11"/>
      <c r="K78" s="11"/>
      <c r="AA78" s="90"/>
    </row>
    <row r="79" spans="1:73" s="1" customFormat="1">
      <c r="B79" s="216" t="s">
        <v>14</v>
      </c>
      <c r="C79" s="378" t="s">
        <v>132</v>
      </c>
      <c r="D79" s="379"/>
      <c r="E79" s="380"/>
      <c r="I79" s="11"/>
      <c r="J79" s="11"/>
      <c r="K79" s="11"/>
      <c r="AA79" s="90"/>
    </row>
    <row r="80" spans="1:73" s="1" customFormat="1" ht="28.5" customHeight="1">
      <c r="B80" s="216" t="s">
        <v>144</v>
      </c>
      <c r="C80" s="378" t="s">
        <v>145</v>
      </c>
      <c r="D80" s="379"/>
      <c r="E80" s="380"/>
      <c r="I80" s="11"/>
      <c r="J80" s="11"/>
      <c r="K80" s="11"/>
      <c r="AA80" s="90"/>
    </row>
    <row r="81" spans="2:27" s="1" customFormat="1">
      <c r="B81" s="216" t="s">
        <v>89</v>
      </c>
      <c r="C81" s="378" t="s">
        <v>146</v>
      </c>
      <c r="D81" s="379"/>
      <c r="E81" s="380"/>
      <c r="I81" s="11"/>
      <c r="J81" s="11"/>
      <c r="K81" s="11"/>
      <c r="AA81" s="90"/>
    </row>
    <row r="82" spans="2:27" s="1" customFormat="1" ht="28.5" customHeight="1">
      <c r="B82" s="216" t="s">
        <v>90</v>
      </c>
      <c r="C82" s="378" t="s">
        <v>147</v>
      </c>
      <c r="D82" s="379"/>
      <c r="E82" s="380"/>
      <c r="I82" s="11"/>
      <c r="J82" s="11"/>
      <c r="K82" s="11"/>
      <c r="AA82" s="90"/>
    </row>
    <row r="83" spans="2:27" s="1" customFormat="1">
      <c r="B83" s="216" t="s">
        <v>148</v>
      </c>
      <c r="C83" s="378" t="s">
        <v>149</v>
      </c>
      <c r="D83" s="379"/>
      <c r="E83" s="380"/>
      <c r="I83" s="11"/>
      <c r="J83" s="11"/>
      <c r="K83" s="11"/>
      <c r="AA83" s="90"/>
    </row>
    <row r="84" spans="2:27" s="1" customFormat="1">
      <c r="B84" s="216" t="s">
        <v>150</v>
      </c>
      <c r="C84" s="378" t="s">
        <v>151</v>
      </c>
      <c r="D84" s="379"/>
      <c r="E84" s="380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AR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U1" sqref="AU1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7.85546875" style="1" customWidth="1"/>
    <col min="7" max="7" width="8.28515625" style="1" customWidth="1"/>
    <col min="8" max="8" width="5.5703125" style="1" customWidth="1"/>
    <col min="9" max="9" width="9.28515625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16" t="s">
        <v>0</v>
      </c>
      <c r="B1" s="317"/>
      <c r="C1" s="318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19" t="s">
        <v>191</v>
      </c>
      <c r="B2" s="320"/>
      <c r="C2" s="321"/>
      <c r="D2" s="322"/>
      <c r="E2" s="323"/>
      <c r="F2" s="323"/>
      <c r="G2" s="323"/>
      <c r="H2" s="323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24"/>
      <c r="AB2" s="324"/>
      <c r="AC2" s="225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16" t="s">
        <v>216</v>
      </c>
      <c r="B3" s="317"/>
      <c r="C3" s="318"/>
      <c r="D3" s="322"/>
      <c r="E3" s="323"/>
      <c r="F3" s="323"/>
      <c r="G3" s="323"/>
      <c r="H3" s="323"/>
      <c r="I3" s="323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25" t="s">
        <v>103</v>
      </c>
      <c r="AC3" s="326"/>
      <c r="AD3" s="326"/>
      <c r="AE3" s="326"/>
      <c r="AF3" s="326"/>
      <c r="AG3" s="326"/>
      <c r="AH3" s="326"/>
      <c r="AI3" s="326"/>
      <c r="AJ3" s="327"/>
      <c r="AK3" s="4"/>
      <c r="AL3" s="4"/>
      <c r="AM3" s="4"/>
      <c r="BP3"/>
      <c r="BQ3"/>
      <c r="BR3"/>
      <c r="BS3"/>
      <c r="BT3"/>
      <c r="BU3"/>
    </row>
    <row r="4" spans="1:73" ht="18" customHeight="1">
      <c r="A4" s="342" t="s">
        <v>137</v>
      </c>
      <c r="B4" s="342"/>
      <c r="C4" s="342"/>
      <c r="D4" s="342" t="s">
        <v>134</v>
      </c>
      <c r="E4" s="342"/>
      <c r="F4" s="342"/>
      <c r="G4" s="342"/>
      <c r="H4" s="342"/>
      <c r="I4" s="342"/>
      <c r="J4" s="342"/>
      <c r="K4" s="342"/>
      <c r="L4" s="342"/>
      <c r="M4" s="342"/>
      <c r="N4" s="342" t="s">
        <v>135</v>
      </c>
      <c r="O4" s="342"/>
      <c r="P4" s="342"/>
      <c r="Q4" s="343" t="s">
        <v>136</v>
      </c>
      <c r="R4" s="345"/>
      <c r="S4" s="342" t="s">
        <v>125</v>
      </c>
      <c r="T4" s="342" t="s">
        <v>101</v>
      </c>
      <c r="U4" s="342"/>
      <c r="V4" s="342"/>
      <c r="W4" s="342" t="s">
        <v>102</v>
      </c>
      <c r="X4" s="343" t="s">
        <v>138</v>
      </c>
      <c r="Y4" s="344"/>
      <c r="Z4" s="345"/>
      <c r="AA4" s="342" t="s">
        <v>99</v>
      </c>
      <c r="AB4" s="328" t="s">
        <v>93</v>
      </c>
      <c r="AC4" s="335"/>
      <c r="AD4" s="329"/>
      <c r="AE4" s="352" t="s">
        <v>100</v>
      </c>
      <c r="AF4" s="352"/>
      <c r="AG4" s="328" t="s">
        <v>94</v>
      </c>
      <c r="AH4" s="329"/>
      <c r="AI4" s="328" t="s">
        <v>95</v>
      </c>
      <c r="AJ4" s="329"/>
      <c r="AK4" s="328" t="s">
        <v>105</v>
      </c>
      <c r="AL4" s="334" t="s">
        <v>104</v>
      </c>
      <c r="AM4" s="334"/>
      <c r="AN4" s="334"/>
      <c r="AO4" s="328" t="s">
        <v>98</v>
      </c>
      <c r="AP4" s="335"/>
      <c r="AQ4" s="335"/>
      <c r="AR4" s="335"/>
      <c r="AS4" s="335"/>
      <c r="AT4" s="329"/>
      <c r="AU4" s="334" t="s">
        <v>152</v>
      </c>
      <c r="AV4" s="334"/>
      <c r="AW4" s="334"/>
      <c r="BP4"/>
      <c r="BQ4"/>
      <c r="BR4"/>
      <c r="BS4"/>
      <c r="BT4"/>
      <c r="BU4"/>
    </row>
    <row r="5" spans="1:73" ht="18" customHeight="1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6"/>
      <c r="R5" s="348"/>
      <c r="S5" s="342"/>
      <c r="T5" s="342"/>
      <c r="U5" s="342"/>
      <c r="V5" s="342"/>
      <c r="W5" s="342"/>
      <c r="X5" s="346"/>
      <c r="Y5" s="347"/>
      <c r="Z5" s="348"/>
      <c r="AA5" s="342"/>
      <c r="AB5" s="330"/>
      <c r="AC5" s="336"/>
      <c r="AD5" s="331"/>
      <c r="AE5" s="352"/>
      <c r="AF5" s="352"/>
      <c r="AG5" s="330"/>
      <c r="AH5" s="331"/>
      <c r="AI5" s="330"/>
      <c r="AJ5" s="331"/>
      <c r="AK5" s="330"/>
      <c r="AL5" s="334"/>
      <c r="AM5" s="334"/>
      <c r="AN5" s="334"/>
      <c r="AO5" s="330"/>
      <c r="AP5" s="336"/>
      <c r="AQ5" s="336"/>
      <c r="AR5" s="336"/>
      <c r="AS5" s="336"/>
      <c r="AT5" s="331"/>
      <c r="AU5" s="334"/>
      <c r="AV5" s="334"/>
      <c r="AW5" s="334"/>
      <c r="BP5"/>
      <c r="BQ5"/>
      <c r="BR5"/>
      <c r="BS5"/>
      <c r="BT5"/>
      <c r="BU5"/>
    </row>
    <row r="6" spans="1:73" ht="18" customHeight="1">
      <c r="A6" s="342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9"/>
      <c r="R6" s="351"/>
      <c r="S6" s="342"/>
      <c r="T6" s="342"/>
      <c r="U6" s="342"/>
      <c r="V6" s="342"/>
      <c r="W6" s="342"/>
      <c r="X6" s="349"/>
      <c r="Y6" s="350"/>
      <c r="Z6" s="351"/>
      <c r="AA6" s="342"/>
      <c r="AB6" s="332"/>
      <c r="AC6" s="337"/>
      <c r="AD6" s="333"/>
      <c r="AE6" s="352"/>
      <c r="AF6" s="352"/>
      <c r="AG6" s="332"/>
      <c r="AH6" s="333"/>
      <c r="AI6" s="332"/>
      <c r="AJ6" s="333"/>
      <c r="AK6" s="332"/>
      <c r="AL6" s="334"/>
      <c r="AM6" s="334"/>
      <c r="AN6" s="334"/>
      <c r="AO6" s="332"/>
      <c r="AP6" s="337"/>
      <c r="AQ6" s="337"/>
      <c r="AR6" s="337"/>
      <c r="AS6" s="337"/>
      <c r="AT6" s="333"/>
      <c r="AU6" s="334"/>
      <c r="AV6" s="334"/>
      <c r="AW6" s="334"/>
      <c r="BP6"/>
      <c r="BQ6"/>
      <c r="BR6"/>
      <c r="BS6"/>
      <c r="BT6"/>
      <c r="BU6"/>
    </row>
    <row r="7" spans="1:73" ht="15.75" customHeight="1">
      <c r="A7" s="338" t="s">
        <v>23</v>
      </c>
      <c r="B7" s="338" t="s">
        <v>1</v>
      </c>
      <c r="C7" s="338" t="s">
        <v>133</v>
      </c>
      <c r="D7" s="339" t="s">
        <v>10</v>
      </c>
      <c r="E7" s="340" t="s">
        <v>33</v>
      </c>
      <c r="F7" s="339" t="s">
        <v>34</v>
      </c>
      <c r="G7" s="339" t="s">
        <v>24</v>
      </c>
      <c r="H7" s="357" t="s">
        <v>25</v>
      </c>
      <c r="I7" s="353" t="s">
        <v>39</v>
      </c>
      <c r="J7" s="353" t="s">
        <v>38</v>
      </c>
      <c r="K7" s="353" t="s">
        <v>41</v>
      </c>
      <c r="L7" s="353" t="s">
        <v>37</v>
      </c>
      <c r="M7" s="353" t="s">
        <v>40</v>
      </c>
      <c r="N7" s="354" t="s">
        <v>72</v>
      </c>
      <c r="O7" s="354" t="s">
        <v>75</v>
      </c>
      <c r="P7" s="354" t="s">
        <v>73</v>
      </c>
      <c r="Q7" s="355" t="s">
        <v>71</v>
      </c>
      <c r="R7" s="363" t="s">
        <v>2</v>
      </c>
      <c r="S7" s="363" t="s">
        <v>3</v>
      </c>
      <c r="T7" s="363" t="s">
        <v>92</v>
      </c>
      <c r="U7" s="363" t="s">
        <v>4</v>
      </c>
      <c r="V7" s="363" t="s">
        <v>35</v>
      </c>
      <c r="W7" s="359" t="s">
        <v>5</v>
      </c>
      <c r="X7" s="359" t="s">
        <v>6</v>
      </c>
      <c r="Y7" s="338" t="s">
        <v>7</v>
      </c>
      <c r="Z7" s="338" t="s">
        <v>42</v>
      </c>
      <c r="AA7" s="338" t="s">
        <v>139</v>
      </c>
      <c r="AB7" s="361" t="s">
        <v>153</v>
      </c>
      <c r="AC7" s="361" t="s">
        <v>68</v>
      </c>
      <c r="AD7" s="361" t="s">
        <v>69</v>
      </c>
      <c r="AE7" s="376" t="s">
        <v>8</v>
      </c>
      <c r="AF7" s="376" t="s">
        <v>9</v>
      </c>
      <c r="AG7" s="358" t="s">
        <v>96</v>
      </c>
      <c r="AH7" s="358" t="s">
        <v>68</v>
      </c>
      <c r="AI7" s="358" t="s">
        <v>96</v>
      </c>
      <c r="AJ7" s="358" t="s">
        <v>68</v>
      </c>
      <c r="AK7" s="361" t="s">
        <v>97</v>
      </c>
      <c r="AL7" s="361" t="s">
        <v>140</v>
      </c>
      <c r="AM7" s="361" t="s">
        <v>141</v>
      </c>
      <c r="AN7" s="361" t="s">
        <v>36</v>
      </c>
      <c r="AO7" s="339" t="s">
        <v>1</v>
      </c>
      <c r="AP7" s="375" t="s">
        <v>142</v>
      </c>
      <c r="AQ7" s="376" t="s">
        <v>143</v>
      </c>
      <c r="AR7" s="375" t="s">
        <v>12</v>
      </c>
      <c r="AS7" s="375" t="s">
        <v>13</v>
      </c>
      <c r="AT7" s="375" t="s">
        <v>76</v>
      </c>
      <c r="AU7" s="365" t="s">
        <v>14</v>
      </c>
      <c r="AV7" s="365" t="s">
        <v>15</v>
      </c>
      <c r="AW7" s="365" t="s">
        <v>16</v>
      </c>
    </row>
    <row r="8" spans="1:73" ht="53.25" customHeight="1">
      <c r="A8" s="338"/>
      <c r="B8" s="338"/>
      <c r="C8" s="338"/>
      <c r="D8" s="339"/>
      <c r="E8" s="341"/>
      <c r="F8" s="339"/>
      <c r="G8" s="339"/>
      <c r="H8" s="357"/>
      <c r="I8" s="353"/>
      <c r="J8" s="353"/>
      <c r="K8" s="353"/>
      <c r="L8" s="353"/>
      <c r="M8" s="353"/>
      <c r="N8" s="354"/>
      <c r="O8" s="354"/>
      <c r="P8" s="354"/>
      <c r="Q8" s="356"/>
      <c r="R8" s="364"/>
      <c r="S8" s="364"/>
      <c r="T8" s="364"/>
      <c r="U8" s="364"/>
      <c r="V8" s="364"/>
      <c r="W8" s="360"/>
      <c r="X8" s="360"/>
      <c r="Y8" s="338"/>
      <c r="Z8" s="338"/>
      <c r="AA8" s="338"/>
      <c r="AB8" s="362"/>
      <c r="AC8" s="362"/>
      <c r="AD8" s="362"/>
      <c r="AE8" s="377"/>
      <c r="AF8" s="377"/>
      <c r="AG8" s="339"/>
      <c r="AH8" s="339"/>
      <c r="AI8" s="339"/>
      <c r="AJ8" s="339"/>
      <c r="AK8" s="362"/>
      <c r="AL8" s="362"/>
      <c r="AM8" s="362"/>
      <c r="AN8" s="362"/>
      <c r="AO8" s="339"/>
      <c r="AP8" s="339"/>
      <c r="AQ8" s="377"/>
      <c r="AR8" s="375"/>
      <c r="AS8" s="375"/>
      <c r="AT8" s="375"/>
      <c r="AU8" s="365"/>
      <c r="AV8" s="365"/>
      <c r="AW8" s="365"/>
    </row>
    <row r="9" spans="1:73" s="33" customFormat="1" ht="31.5" customHeight="1">
      <c r="A9" s="36">
        <v>1</v>
      </c>
      <c r="B9" s="35" t="s">
        <v>91</v>
      </c>
      <c r="C9" s="37" t="s">
        <v>217</v>
      </c>
      <c r="D9" s="38">
        <v>1</v>
      </c>
      <c r="E9" s="39"/>
      <c r="F9" s="63">
        <v>100</v>
      </c>
      <c r="G9" s="40">
        <v>0.86</v>
      </c>
      <c r="H9" s="40">
        <v>0.94499999999999995</v>
      </c>
      <c r="I9" s="41">
        <f>IF(D9=0,0,IF(F9=0,D9*E9/G9,D9*F9*750/H9/(G9)))</f>
        <v>92284.976005906239</v>
      </c>
      <c r="J9" s="41">
        <f t="shared" ref="J9:J60" si="0">I9*SIN(ACOS(G9))</f>
        <v>47092.472580926806</v>
      </c>
      <c r="K9" s="38">
        <v>1</v>
      </c>
      <c r="L9" s="41">
        <f>IF(K9=K7,0,SUMIF(K9:K58,K9,I9:I58))</f>
        <v>92284.976005906239</v>
      </c>
      <c r="M9" s="41">
        <f>IF(K9=K7,0,SUMIF(K9:K58,K9,J9:J58))</f>
        <v>47092.472580926806</v>
      </c>
      <c r="N9" s="40">
        <v>1</v>
      </c>
      <c r="O9" s="41">
        <f>L9*N9</f>
        <v>92284.976005906239</v>
      </c>
      <c r="P9" s="41">
        <f>M9*N9</f>
        <v>47092.472580926806</v>
      </c>
      <c r="Q9" s="78">
        <v>3</v>
      </c>
      <c r="R9" s="80">
        <v>380</v>
      </c>
      <c r="S9" s="79">
        <f>IF(V9=0,"-",IF(Q9=0,0,IF(Q9&lt;3,O9/R9,O9/(R9*SQRT(3)))))</f>
        <v>140.21251510307403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183.71660783945759</v>
      </c>
      <c r="X9" s="45">
        <v>20</v>
      </c>
      <c r="Y9" s="45">
        <v>3</v>
      </c>
      <c r="Z9" s="46">
        <f>IF(Y9=0,"-",IF(Q9&lt;3,(200*(1/56)*X9*W9)/(Y9*R9),(100*SQRT(3)*(1/56)*X9*W9)/(Y9*R9)))</f>
        <v>9.9688752810823065</v>
      </c>
      <c r="AA9" s="47">
        <v>1</v>
      </c>
      <c r="AB9" s="47">
        <v>1</v>
      </c>
      <c r="AC9" s="102">
        <v>95</v>
      </c>
      <c r="AD9" s="46">
        <f>IF(AB9=0,"-",AB9*AC9)</f>
        <v>95</v>
      </c>
      <c r="AE9" s="46">
        <f>IF(AB9=0,"-",IF(AC9=0,0,IF(Q9&lt;3,(200*(1/56)*W9*X9)/(AD9*R9),(100*SQRT(3)*(1/56)*W9*X9)/(AD9*R9))))</f>
        <v>0.31480658782365178</v>
      </c>
      <c r="AF9" s="48">
        <f t="shared" ref="AF9:AF33" si="1">IF(AB9=0,"-",IF(AC9=0,0,AE9+$AE$61))</f>
        <v>80.687636569920002</v>
      </c>
      <c r="AG9" s="47"/>
      <c r="AH9" s="102"/>
      <c r="AI9" s="47">
        <v>1</v>
      </c>
      <c r="AJ9" s="102">
        <v>95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179.7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898.5</v>
      </c>
      <c r="AO9" s="35" t="s">
        <v>148</v>
      </c>
      <c r="AP9" s="35"/>
      <c r="AQ9" s="35"/>
      <c r="AR9" s="49">
        <f>IF(Q9=0,"-",Q9)</f>
        <v>3</v>
      </c>
      <c r="AS9" s="47">
        <v>200</v>
      </c>
      <c r="AT9" s="49" t="str">
        <f>IF(AS9=0,"-",IF(AS9&gt;W9,"SIM","NÃO"))</f>
        <v>SIM</v>
      </c>
      <c r="AU9" s="210">
        <f t="shared" ref="AU9:AU12" si="2">O9/3</f>
        <v>30761.658668635413</v>
      </c>
      <c r="AV9" s="50">
        <f t="shared" ref="AV9:AV12" si="3">O9/3</f>
        <v>30761.658668635413</v>
      </c>
      <c r="AW9" s="50">
        <f t="shared" ref="AW9:AW12" si="4">O9/3</f>
        <v>30761.658668635413</v>
      </c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91</v>
      </c>
      <c r="C10" s="37" t="s">
        <v>218</v>
      </c>
      <c r="D10" s="38">
        <v>1</v>
      </c>
      <c r="E10" s="39"/>
      <c r="F10" s="63">
        <v>50</v>
      </c>
      <c r="G10" s="40">
        <v>0.88</v>
      </c>
      <c r="H10" s="40">
        <v>0.93</v>
      </c>
      <c r="I10" s="41">
        <f t="shared" ref="I10:I60" si="5">IF(D10=0,0,IF(F10=0,D10*E10/G10,D10*F10*750/H10/(G10)))</f>
        <v>45821.114369501462</v>
      </c>
      <c r="J10" s="41">
        <f t="shared" si="0"/>
        <v>21763.823473309953</v>
      </c>
      <c r="K10" s="38">
        <v>2</v>
      </c>
      <c r="L10" s="41">
        <f>IF(K10=K9,0,SUMIF(K10:$K$60,K10,I10:$I$60))</f>
        <v>45821.114369501462</v>
      </c>
      <c r="M10" s="41">
        <f>IF(K10=K9,0,SUMIF(K10:$K$60,K10,J10:$J$60))</f>
        <v>21763.823473309953</v>
      </c>
      <c r="N10" s="40">
        <v>1</v>
      </c>
      <c r="O10" s="41">
        <f t="shared" ref="O10:O60" si="6">L10*N10</f>
        <v>45821.114369501462</v>
      </c>
      <c r="P10" s="41">
        <f t="shared" ref="P10:P60" si="7">M10*N10</f>
        <v>21763.823473309953</v>
      </c>
      <c r="Q10" s="78">
        <v>3</v>
      </c>
      <c r="R10" s="80">
        <v>380</v>
      </c>
      <c r="S10" s="79">
        <f t="shared" ref="S10:S60" si="8">IF(V10=0,"-",IF(Q10=0,0,IF(Q10&lt;3,O10/R10,O10/(R10*SQRT(3)))))</f>
        <v>69.617980831053416</v>
      </c>
      <c r="T10" s="43">
        <v>1.06</v>
      </c>
      <c r="U10" s="43">
        <v>0.72</v>
      </c>
      <c r="V10" s="42">
        <v>10</v>
      </c>
      <c r="W10" s="110">
        <f t="shared" ref="W10:W60" si="9">IF(V10=0,"-",IF(V10&lt;15,S10/(T10*U10),(S10/(T10*U10)/0.86)))</f>
        <v>91.218528342575226</v>
      </c>
      <c r="X10" s="45">
        <v>20</v>
      </c>
      <c r="Y10" s="45">
        <v>3</v>
      </c>
      <c r="Z10" s="46">
        <f t="shared" ref="Z10:Z60" si="10">IF(Y10=0,"-",IF(Q10&lt;3,(200*(1/56)*X10*W10)/(Y10*R10),(100*SQRT(3)*(1/56)*X10*W10)/(Y10*R10)))</f>
        <v>4.9497219824875289</v>
      </c>
      <c r="AA10" s="47">
        <v>1</v>
      </c>
      <c r="AB10" s="47">
        <v>1</v>
      </c>
      <c r="AC10" s="102">
        <v>35</v>
      </c>
      <c r="AD10" s="46">
        <f t="shared" ref="AD10:AD61" si="11">IF(AB10=0,"-",AB10*AC10)</f>
        <v>35</v>
      </c>
      <c r="AE10" s="46">
        <f t="shared" ref="AE10:AE61" si="12">IF(AB10=0,"-",IF(AC10=0,0,IF(Q10&lt;3,(200*(1/56)*W10*X10)/(AD10*R10),(100*SQRT(3)*(1/56)*W10*X10)/(AD10*R10))))</f>
        <v>0.42426188421321681</v>
      </c>
      <c r="AF10" s="48">
        <f t="shared" si="1"/>
        <v>80.797091866309572</v>
      </c>
      <c r="AG10" s="47"/>
      <c r="AH10" s="102"/>
      <c r="AI10" s="47">
        <v>1</v>
      </c>
      <c r="AJ10" s="102">
        <v>35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72.3</v>
      </c>
      <c r="AM10" s="44" t="str">
        <f>IF(AA10=2,IF(AC10&gt;=25,LOOKUP(AC10,'Tabela eletroduto'!$A$32:$A$43,'Tabela eletroduto'!$D$32:$D$43)),"-")</f>
        <v>-</v>
      </c>
      <c r="AN10" s="44">
        <f t="shared" ref="AN10:AN60" si="13">IF(AK10=0,"-",IF(AA10=1,((Q10*AB10+2)*AL10),((Q10*AB10+1)*AM10)))</f>
        <v>361.5</v>
      </c>
      <c r="AO10" s="35" t="s">
        <v>148</v>
      </c>
      <c r="AP10" s="35"/>
      <c r="AQ10" s="35"/>
      <c r="AR10" s="49">
        <f t="shared" ref="AR10:AR60" si="14">IF(Q10=0,"-",Q10)</f>
        <v>3</v>
      </c>
      <c r="AS10" s="47">
        <v>100</v>
      </c>
      <c r="AT10" s="49" t="str">
        <f t="shared" ref="AT10:AT61" si="15">IF(AS10=0,"-",IF(AS10&gt;W10,"SIM","NÃO"))</f>
        <v>SIM</v>
      </c>
      <c r="AU10" s="50">
        <f t="shared" si="2"/>
        <v>15273.704789833821</v>
      </c>
      <c r="AV10" s="50">
        <f t="shared" si="3"/>
        <v>15273.704789833821</v>
      </c>
      <c r="AW10" s="50">
        <f t="shared" si="4"/>
        <v>15273.704789833821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91</v>
      </c>
      <c r="C11" s="37" t="s">
        <v>219</v>
      </c>
      <c r="D11" s="38">
        <v>1</v>
      </c>
      <c r="E11" s="39"/>
      <c r="F11" s="63">
        <v>50</v>
      </c>
      <c r="G11" s="40">
        <v>0.88</v>
      </c>
      <c r="H11" s="40">
        <v>0.93</v>
      </c>
      <c r="I11" s="41">
        <f t="shared" si="5"/>
        <v>45821.114369501462</v>
      </c>
      <c r="J11" s="41">
        <f t="shared" si="0"/>
        <v>21763.823473309953</v>
      </c>
      <c r="K11" s="38">
        <v>3</v>
      </c>
      <c r="L11" s="41">
        <f>IF(K11=K10,0,SUMIF(K11:$K$60,K11,I11:$I$60))</f>
        <v>45821.114369501462</v>
      </c>
      <c r="M11" s="41">
        <f>IF(K11=K10,0,SUMIF(K11:$K$60,K11,J11:$J$60))</f>
        <v>21763.823473309953</v>
      </c>
      <c r="N11" s="40">
        <v>1</v>
      </c>
      <c r="O11" s="41">
        <f t="shared" si="6"/>
        <v>45821.114369501462</v>
      </c>
      <c r="P11" s="41">
        <f t="shared" si="7"/>
        <v>21763.823473309953</v>
      </c>
      <c r="Q11" s="78">
        <v>3</v>
      </c>
      <c r="R11" s="80">
        <v>380</v>
      </c>
      <c r="S11" s="79">
        <f t="shared" si="8"/>
        <v>69.617980831053416</v>
      </c>
      <c r="T11" s="43">
        <v>1.06</v>
      </c>
      <c r="U11" s="43">
        <v>0.72</v>
      </c>
      <c r="V11" s="42">
        <v>10</v>
      </c>
      <c r="W11" s="110">
        <f t="shared" si="9"/>
        <v>91.218528342575226</v>
      </c>
      <c r="X11" s="45">
        <v>30</v>
      </c>
      <c r="Y11" s="45">
        <v>3</v>
      </c>
      <c r="Z11" s="46">
        <f t="shared" si="10"/>
        <v>7.4245829737312929</v>
      </c>
      <c r="AA11" s="47">
        <v>1</v>
      </c>
      <c r="AB11" s="47">
        <v>1</v>
      </c>
      <c r="AC11" s="102">
        <v>35</v>
      </c>
      <c r="AD11" s="46">
        <f t="shared" si="11"/>
        <v>35</v>
      </c>
      <c r="AE11" s="46">
        <f t="shared" si="12"/>
        <v>0.63639282631982519</v>
      </c>
      <c r="AF11" s="48">
        <f t="shared" si="1"/>
        <v>81.009222808416169</v>
      </c>
      <c r="AG11" s="47"/>
      <c r="AH11" s="102"/>
      <c r="AI11" s="47">
        <v>1</v>
      </c>
      <c r="AJ11" s="102">
        <v>35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72.3</v>
      </c>
      <c r="AM11" s="44" t="str">
        <f>IF(AA11=2,IF(AC11&gt;=25,LOOKUP(AC11,'Tabela eletroduto'!$A$32:$A$43,'Tabela eletroduto'!$D$32:$D$43)),"-")</f>
        <v>-</v>
      </c>
      <c r="AN11" s="44">
        <f t="shared" si="13"/>
        <v>361.5</v>
      </c>
      <c r="AO11" s="35" t="s">
        <v>148</v>
      </c>
      <c r="AP11" s="35"/>
      <c r="AQ11" s="35"/>
      <c r="AR11" s="49">
        <f t="shared" si="14"/>
        <v>3</v>
      </c>
      <c r="AS11" s="47">
        <v>100</v>
      </c>
      <c r="AT11" s="49" t="str">
        <f t="shared" si="15"/>
        <v>SIM</v>
      </c>
      <c r="AU11" s="50">
        <f t="shared" si="2"/>
        <v>15273.704789833821</v>
      </c>
      <c r="AV11" s="50">
        <f t="shared" si="3"/>
        <v>15273.704789833821</v>
      </c>
      <c r="AW11" s="50">
        <f t="shared" si="4"/>
        <v>15273.704789833821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>
      <c r="A12" s="36">
        <v>4</v>
      </c>
      <c r="B12" s="35" t="s">
        <v>206</v>
      </c>
      <c r="C12" s="37" t="s">
        <v>207</v>
      </c>
      <c r="D12" s="38">
        <v>1</v>
      </c>
      <c r="E12" s="39"/>
      <c r="F12" s="63">
        <v>25</v>
      </c>
      <c r="G12" s="40">
        <v>0.8</v>
      </c>
      <c r="H12" s="40">
        <v>0.93</v>
      </c>
      <c r="I12" s="41">
        <f t="shared" si="5"/>
        <v>25201.612903225803</v>
      </c>
      <c r="J12" s="41">
        <f t="shared" si="0"/>
        <v>15120.967741935479</v>
      </c>
      <c r="K12" s="38">
        <v>4</v>
      </c>
      <c r="L12" s="41">
        <f>IF(K12=K11,0,SUMIF(K12:$K$60,K12,I12:$I$60))</f>
        <v>25201.612903225803</v>
      </c>
      <c r="M12" s="41">
        <f>IF(K12=K11,0,SUMIF(K12:$K$60,K12,J12:$J$60))</f>
        <v>15120.967741935479</v>
      </c>
      <c r="N12" s="40">
        <v>1</v>
      </c>
      <c r="O12" s="41">
        <f t="shared" si="6"/>
        <v>25201.612903225803</v>
      </c>
      <c r="P12" s="41">
        <f t="shared" si="7"/>
        <v>15120.967741935479</v>
      </c>
      <c r="Q12" s="78">
        <v>3</v>
      </c>
      <c r="R12" s="80">
        <v>380</v>
      </c>
      <c r="S12" s="79">
        <f t="shared" si="8"/>
        <v>38.289889457079383</v>
      </c>
      <c r="T12" s="43">
        <v>1.06</v>
      </c>
      <c r="U12" s="43">
        <v>0.72</v>
      </c>
      <c r="V12" s="42">
        <v>10</v>
      </c>
      <c r="W12" s="110">
        <f t="shared" si="9"/>
        <v>50.170190588416382</v>
      </c>
      <c r="X12" s="45">
        <v>20</v>
      </c>
      <c r="Y12" s="45">
        <v>3</v>
      </c>
      <c r="Z12" s="46">
        <f t="shared" si="10"/>
        <v>2.7223470903681415</v>
      </c>
      <c r="AA12" s="47">
        <v>1</v>
      </c>
      <c r="AB12" s="47">
        <v>1</v>
      </c>
      <c r="AC12" s="102"/>
      <c r="AD12" s="46">
        <f t="shared" si="11"/>
        <v>0</v>
      </c>
      <c r="AE12" s="46">
        <f t="shared" si="12"/>
        <v>0</v>
      </c>
      <c r="AF12" s="48">
        <f t="shared" si="1"/>
        <v>0</v>
      </c>
      <c r="AG12" s="47"/>
      <c r="AH12" s="102"/>
      <c r="AI12" s="47">
        <v>1</v>
      </c>
      <c r="AJ12" s="102"/>
      <c r="AK12" s="47">
        <v>1</v>
      </c>
      <c r="AL12" s="44" t="e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#N/A</v>
      </c>
      <c r="AM12" s="44" t="str">
        <f>IF(AA12=2,IF(AC12&gt;=25,LOOKUP(AC12,'Tabela eletroduto'!$A$32:$A$43,'Tabela eletroduto'!$D$32:$D$43)),"-")</f>
        <v>-</v>
      </c>
      <c r="AN12" s="44" t="e">
        <f t="shared" si="13"/>
        <v>#N/A</v>
      </c>
      <c r="AO12" s="35" t="s">
        <v>148</v>
      </c>
      <c r="AP12" s="35"/>
      <c r="AQ12" s="35"/>
      <c r="AR12" s="49">
        <f t="shared" si="14"/>
        <v>3</v>
      </c>
      <c r="AS12" s="47">
        <v>60</v>
      </c>
      <c r="AT12" s="49" t="str">
        <f t="shared" si="15"/>
        <v>SIM</v>
      </c>
      <c r="AU12" s="50">
        <f t="shared" si="2"/>
        <v>8400.5376344086017</v>
      </c>
      <c r="AV12" s="50">
        <f t="shared" si="3"/>
        <v>8400.5376344086017</v>
      </c>
      <c r="AW12" s="50">
        <f t="shared" si="4"/>
        <v>8400.5376344086017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>
      <c r="A13" s="36">
        <v>5</v>
      </c>
      <c r="B13" s="35"/>
      <c r="C13" s="37"/>
      <c r="D13" s="38"/>
      <c r="E13" s="39"/>
      <c r="F13" s="63"/>
      <c r="G13" s="40"/>
      <c r="H13" s="40"/>
      <c r="I13" s="41"/>
      <c r="J13" s="41"/>
      <c r="K13" s="38"/>
      <c r="L13" s="41"/>
      <c r="M13" s="41"/>
      <c r="N13" s="40"/>
      <c r="O13" s="41"/>
      <c r="P13" s="41"/>
      <c r="Q13" s="78"/>
      <c r="R13" s="80"/>
      <c r="S13" s="79"/>
      <c r="T13" s="43"/>
      <c r="U13" s="43"/>
      <c r="V13" s="42"/>
      <c r="W13" s="110"/>
      <c r="X13" s="45"/>
      <c r="Y13" s="45"/>
      <c r="Z13" s="46"/>
      <c r="AA13" s="47"/>
      <c r="AB13" s="47"/>
      <c r="AC13" s="102"/>
      <c r="AD13" s="46"/>
      <c r="AE13" s="46"/>
      <c r="AF13" s="48"/>
      <c r="AG13" s="47"/>
      <c r="AH13" s="102"/>
      <c r="AI13" s="47"/>
      <c r="AJ13" s="102"/>
      <c r="AK13" s="47"/>
      <c r="AL13" s="44"/>
      <c r="AM13" s="44"/>
      <c r="AN13" s="44"/>
      <c r="AO13" s="35"/>
      <c r="AP13" s="35"/>
      <c r="AQ13" s="35"/>
      <c r="AR13" s="49"/>
      <c r="AS13" s="47"/>
      <c r="AT13" s="49"/>
      <c r="AU13" s="50"/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/>
      <c r="C14" s="37"/>
      <c r="D14" s="38"/>
      <c r="E14" s="39"/>
      <c r="F14" s="63"/>
      <c r="G14" s="40"/>
      <c r="H14" s="40"/>
      <c r="I14" s="41"/>
      <c r="J14" s="41"/>
      <c r="K14" s="38"/>
      <c r="L14" s="41"/>
      <c r="M14" s="41"/>
      <c r="N14" s="40"/>
      <c r="O14" s="41"/>
      <c r="P14" s="41"/>
      <c r="Q14" s="78"/>
      <c r="R14" s="80"/>
      <c r="S14" s="79"/>
      <c r="T14" s="43"/>
      <c r="U14" s="43"/>
      <c r="V14" s="42"/>
      <c r="W14" s="110"/>
      <c r="X14" s="45"/>
      <c r="Y14" s="45"/>
      <c r="Z14" s="46"/>
      <c r="AA14" s="47"/>
      <c r="AB14" s="47"/>
      <c r="AC14" s="102"/>
      <c r="AD14" s="46"/>
      <c r="AE14" s="46"/>
      <c r="AF14" s="48"/>
      <c r="AG14" s="47"/>
      <c r="AH14" s="102"/>
      <c r="AI14" s="47"/>
      <c r="AJ14" s="102"/>
      <c r="AK14" s="47"/>
      <c r="AL14" s="44"/>
      <c r="AM14" s="44"/>
      <c r="AN14" s="44"/>
      <c r="AO14" s="35"/>
      <c r="AP14" s="35"/>
      <c r="AQ14" s="35"/>
      <c r="AR14" s="49"/>
      <c r="AS14" s="47"/>
      <c r="AT14" s="49"/>
      <c r="AU14" s="50"/>
      <c r="AV14" s="50"/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/>
      <c r="C15" s="37"/>
      <c r="D15" s="38"/>
      <c r="E15" s="39"/>
      <c r="F15" s="63"/>
      <c r="G15" s="40"/>
      <c r="H15" s="40"/>
      <c r="I15" s="41"/>
      <c r="J15" s="41"/>
      <c r="K15" s="38"/>
      <c r="L15" s="41"/>
      <c r="M15" s="41"/>
      <c r="N15" s="40"/>
      <c r="O15" s="41"/>
      <c r="P15" s="41"/>
      <c r="Q15" s="78"/>
      <c r="R15" s="80"/>
      <c r="S15" s="79"/>
      <c r="T15" s="43"/>
      <c r="U15" s="43"/>
      <c r="V15" s="42"/>
      <c r="W15" s="110"/>
      <c r="X15" s="45"/>
      <c r="Y15" s="45"/>
      <c r="Z15" s="46"/>
      <c r="AA15" s="47"/>
      <c r="AB15" s="47"/>
      <c r="AC15" s="102"/>
      <c r="AD15" s="46"/>
      <c r="AE15" s="46"/>
      <c r="AF15" s="48"/>
      <c r="AG15" s="47"/>
      <c r="AH15" s="102"/>
      <c r="AI15" s="47"/>
      <c r="AJ15" s="102"/>
      <c r="AK15" s="47"/>
      <c r="AL15" s="44"/>
      <c r="AM15" s="44"/>
      <c r="AN15" s="44"/>
      <c r="AO15" s="35"/>
      <c r="AP15" s="35"/>
      <c r="AQ15" s="35"/>
      <c r="AR15" s="49"/>
      <c r="AS15" s="47"/>
      <c r="AT15" s="49"/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/>
      <c r="C16" s="37"/>
      <c r="D16" s="38"/>
      <c r="E16" s="39"/>
      <c r="F16" s="63"/>
      <c r="G16" s="40"/>
      <c r="H16" s="40"/>
      <c r="I16" s="41"/>
      <c r="J16" s="41"/>
      <c r="K16" s="38"/>
      <c r="L16" s="41"/>
      <c r="M16" s="41"/>
      <c r="N16" s="40"/>
      <c r="O16" s="41"/>
      <c r="P16" s="41"/>
      <c r="Q16" s="78"/>
      <c r="R16" s="80"/>
      <c r="S16" s="79"/>
      <c r="T16" s="43"/>
      <c r="U16" s="43"/>
      <c r="V16" s="42"/>
      <c r="W16" s="110"/>
      <c r="X16" s="45"/>
      <c r="Y16" s="45"/>
      <c r="Z16" s="46"/>
      <c r="AA16" s="47"/>
      <c r="AB16" s="47"/>
      <c r="AC16" s="102"/>
      <c r="AD16" s="46"/>
      <c r="AE16" s="46"/>
      <c r="AF16" s="48"/>
      <c r="AG16" s="47"/>
      <c r="AH16" s="102"/>
      <c r="AI16" s="47"/>
      <c r="AJ16" s="102"/>
      <c r="AK16" s="47"/>
      <c r="AL16" s="44"/>
      <c r="AM16" s="44"/>
      <c r="AN16" s="44"/>
      <c r="AO16" s="35"/>
      <c r="AP16" s="35"/>
      <c r="AQ16" s="35"/>
      <c r="AR16" s="49"/>
      <c r="AS16" s="47"/>
      <c r="AT16" s="49"/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/>
      <c r="J17" s="41"/>
      <c r="K17" s="38"/>
      <c r="L17" s="41"/>
      <c r="M17" s="41"/>
      <c r="N17" s="40"/>
      <c r="O17" s="41"/>
      <c r="P17" s="41"/>
      <c r="Q17" s="78"/>
      <c r="R17" s="80"/>
      <c r="S17" s="79"/>
      <c r="T17" s="43"/>
      <c r="U17" s="43"/>
      <c r="V17" s="42"/>
      <c r="W17" s="110"/>
      <c r="X17" s="45"/>
      <c r="Y17" s="45"/>
      <c r="Z17" s="46"/>
      <c r="AA17" s="47"/>
      <c r="AB17" s="47"/>
      <c r="AC17" s="102"/>
      <c r="AD17" s="46"/>
      <c r="AE17" s="46"/>
      <c r="AF17" s="48"/>
      <c r="AG17" s="47"/>
      <c r="AH17" s="102"/>
      <c r="AI17" s="47"/>
      <c r="AJ17" s="102"/>
      <c r="AK17" s="47"/>
      <c r="AL17" s="44"/>
      <c r="AM17" s="44"/>
      <c r="AN17" s="44"/>
      <c r="AO17" s="35"/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/>
      <c r="J18" s="41"/>
      <c r="K18" s="38"/>
      <c r="L18" s="41"/>
      <c r="M18" s="41"/>
      <c r="N18" s="40"/>
      <c r="O18" s="41"/>
      <c r="P18" s="41"/>
      <c r="Q18" s="78"/>
      <c r="R18" s="80"/>
      <c r="S18" s="79"/>
      <c r="T18" s="43"/>
      <c r="U18" s="43"/>
      <c r="V18" s="42"/>
      <c r="W18" s="110"/>
      <c r="X18" s="45"/>
      <c r="Y18" s="45"/>
      <c r="Z18" s="46"/>
      <c r="AA18" s="47"/>
      <c r="AB18" s="47"/>
      <c r="AC18" s="102"/>
      <c r="AD18" s="46"/>
      <c r="AE18" s="46"/>
      <c r="AF18" s="48"/>
      <c r="AG18" s="47"/>
      <c r="AH18" s="102"/>
      <c r="AI18" s="47"/>
      <c r="AJ18" s="102"/>
      <c r="AK18" s="47"/>
      <c r="AL18" s="44"/>
      <c r="AM18" s="44"/>
      <c r="AN18" s="44"/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/>
      <c r="J19" s="41"/>
      <c r="K19" s="38"/>
      <c r="L19" s="41"/>
      <c r="M19" s="41"/>
      <c r="N19" s="40"/>
      <c r="O19" s="41"/>
      <c r="P19" s="41"/>
      <c r="Q19" s="78"/>
      <c r="R19" s="80"/>
      <c r="S19" s="79"/>
      <c r="T19" s="43"/>
      <c r="U19" s="43"/>
      <c r="V19" s="42"/>
      <c r="W19" s="110"/>
      <c r="X19" s="45"/>
      <c r="Y19" s="45"/>
      <c r="Z19" s="46"/>
      <c r="AA19" s="47"/>
      <c r="AB19" s="47"/>
      <c r="AC19" s="102"/>
      <c r="AD19" s="46"/>
      <c r="AE19" s="46"/>
      <c r="AF19" s="48"/>
      <c r="AG19" s="47"/>
      <c r="AH19" s="102"/>
      <c r="AI19" s="47"/>
      <c r="AJ19" s="102"/>
      <c r="AK19" s="47"/>
      <c r="AL19" s="44"/>
      <c r="AM19" s="44"/>
      <c r="AN19" s="44"/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/>
      <c r="J20" s="41"/>
      <c r="K20" s="38"/>
      <c r="L20" s="41"/>
      <c r="M20" s="41"/>
      <c r="N20" s="40"/>
      <c r="O20" s="41"/>
      <c r="P20" s="41"/>
      <c r="Q20" s="78"/>
      <c r="R20" s="80"/>
      <c r="S20" s="79"/>
      <c r="T20" s="43"/>
      <c r="U20" s="43"/>
      <c r="V20" s="42"/>
      <c r="W20" s="110"/>
      <c r="X20" s="45"/>
      <c r="Y20" s="45"/>
      <c r="Z20" s="46"/>
      <c r="AA20" s="47"/>
      <c r="AB20" s="47"/>
      <c r="AC20" s="102"/>
      <c r="AD20" s="46"/>
      <c r="AE20" s="46"/>
      <c r="AF20" s="48"/>
      <c r="AG20" s="47"/>
      <c r="AH20" s="102"/>
      <c r="AI20" s="47"/>
      <c r="AJ20" s="102"/>
      <c r="AK20" s="47"/>
      <c r="AL20" s="44"/>
      <c r="AM20" s="44"/>
      <c r="AN20" s="44"/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5"/>
        <v>0</v>
      </c>
      <c r="J21" s="41">
        <f t="shared" si="0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6"/>
        <v>0</v>
      </c>
      <c r="P21" s="41">
        <f t="shared" si="7"/>
        <v>0</v>
      </c>
      <c r="Q21" s="78"/>
      <c r="R21" s="80"/>
      <c r="S21" s="79" t="str">
        <f t="shared" si="8"/>
        <v>-</v>
      </c>
      <c r="T21" s="43"/>
      <c r="U21" s="43"/>
      <c r="V21" s="42"/>
      <c r="W21" s="110" t="str">
        <f t="shared" si="9"/>
        <v>-</v>
      </c>
      <c r="X21" s="45"/>
      <c r="Y21" s="45"/>
      <c r="Z21" s="46" t="str">
        <f t="shared" si="10"/>
        <v>-</v>
      </c>
      <c r="AA21" s="47"/>
      <c r="AB21" s="47"/>
      <c r="AC21" s="102"/>
      <c r="AD21" s="46" t="str">
        <f t="shared" si="11"/>
        <v>-</v>
      </c>
      <c r="AE21" s="46" t="str">
        <f t="shared" si="12"/>
        <v>-</v>
      </c>
      <c r="AF21" s="48" t="str">
        <f t="shared" si="1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3"/>
        <v>-</v>
      </c>
      <c r="AO21" s="35"/>
      <c r="AP21" s="35"/>
      <c r="AQ21" s="35"/>
      <c r="AR21" s="49" t="str">
        <f t="shared" si="14"/>
        <v>-</v>
      </c>
      <c r="AS21" s="47"/>
      <c r="AT21" s="49" t="str">
        <f t="shared" si="15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5"/>
        <v>0</v>
      </c>
      <c r="J22" s="41">
        <f t="shared" si="0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6"/>
        <v>0</v>
      </c>
      <c r="P22" s="41">
        <f t="shared" si="7"/>
        <v>0</v>
      </c>
      <c r="Q22" s="78"/>
      <c r="R22" s="80"/>
      <c r="S22" s="79" t="str">
        <f t="shared" si="8"/>
        <v>-</v>
      </c>
      <c r="T22" s="43"/>
      <c r="U22" s="43"/>
      <c r="V22" s="42"/>
      <c r="W22" s="110" t="str">
        <f t="shared" si="9"/>
        <v>-</v>
      </c>
      <c r="X22" s="45"/>
      <c r="Y22" s="45"/>
      <c r="Z22" s="46" t="str">
        <f t="shared" si="10"/>
        <v>-</v>
      </c>
      <c r="AA22" s="47"/>
      <c r="AB22" s="47"/>
      <c r="AC22" s="102"/>
      <c r="AD22" s="46" t="str">
        <f t="shared" si="11"/>
        <v>-</v>
      </c>
      <c r="AE22" s="46" t="str">
        <f t="shared" si="12"/>
        <v>-</v>
      </c>
      <c r="AF22" s="48" t="str">
        <f t="shared" si="1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3"/>
        <v>-</v>
      </c>
      <c r="AO22" s="35"/>
      <c r="AP22" s="35"/>
      <c r="AQ22" s="35"/>
      <c r="AR22" s="49" t="str">
        <f t="shared" si="14"/>
        <v>-</v>
      </c>
      <c r="AS22" s="47"/>
      <c r="AT22" s="49" t="str">
        <f t="shared" si="15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5"/>
        <v>0</v>
      </c>
      <c r="J23" s="41">
        <f t="shared" si="0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6"/>
        <v>0</v>
      </c>
      <c r="P23" s="41">
        <f t="shared" si="7"/>
        <v>0</v>
      </c>
      <c r="Q23" s="78"/>
      <c r="R23" s="80"/>
      <c r="S23" s="79" t="str">
        <f t="shared" si="8"/>
        <v>-</v>
      </c>
      <c r="T23" s="43"/>
      <c r="U23" s="43"/>
      <c r="V23" s="42"/>
      <c r="W23" s="110" t="str">
        <f t="shared" si="9"/>
        <v>-</v>
      </c>
      <c r="X23" s="45"/>
      <c r="Y23" s="45"/>
      <c r="Z23" s="46" t="str">
        <f t="shared" si="10"/>
        <v>-</v>
      </c>
      <c r="AA23" s="47"/>
      <c r="AB23" s="47"/>
      <c r="AC23" s="102"/>
      <c r="AD23" s="46" t="str">
        <f t="shared" si="11"/>
        <v>-</v>
      </c>
      <c r="AE23" s="46" t="str">
        <f t="shared" si="12"/>
        <v>-</v>
      </c>
      <c r="AF23" s="48" t="str">
        <f t="shared" si="1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3"/>
        <v>-</v>
      </c>
      <c r="AO23" s="35"/>
      <c r="AP23" s="35"/>
      <c r="AQ23" s="35"/>
      <c r="AR23" s="49" t="str">
        <f t="shared" si="14"/>
        <v>-</v>
      </c>
      <c r="AS23" s="47"/>
      <c r="AT23" s="49" t="str">
        <f t="shared" si="15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5"/>
        <v>0</v>
      </c>
      <c r="J24" s="41">
        <f t="shared" si="0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6"/>
        <v>0</v>
      </c>
      <c r="P24" s="41">
        <f t="shared" si="7"/>
        <v>0</v>
      </c>
      <c r="Q24" s="78"/>
      <c r="R24" s="80"/>
      <c r="S24" s="79" t="str">
        <f t="shared" si="8"/>
        <v>-</v>
      </c>
      <c r="T24" s="43"/>
      <c r="U24" s="43"/>
      <c r="V24" s="42"/>
      <c r="W24" s="110" t="str">
        <f t="shared" si="9"/>
        <v>-</v>
      </c>
      <c r="X24" s="45"/>
      <c r="Y24" s="45"/>
      <c r="Z24" s="46" t="str">
        <f t="shared" si="10"/>
        <v>-</v>
      </c>
      <c r="AA24" s="47"/>
      <c r="AB24" s="47"/>
      <c r="AC24" s="102"/>
      <c r="AD24" s="46" t="str">
        <f t="shared" si="11"/>
        <v>-</v>
      </c>
      <c r="AE24" s="46" t="str">
        <f t="shared" si="12"/>
        <v>-</v>
      </c>
      <c r="AF24" s="48" t="str">
        <f t="shared" si="1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3"/>
        <v>-</v>
      </c>
      <c r="AO24" s="35"/>
      <c r="AP24" s="35"/>
      <c r="AQ24" s="35"/>
      <c r="AR24" s="49" t="str">
        <f t="shared" si="14"/>
        <v>-</v>
      </c>
      <c r="AS24" s="47"/>
      <c r="AT24" s="49" t="str">
        <f t="shared" si="15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5"/>
        <v>0</v>
      </c>
      <c r="J25" s="41">
        <f t="shared" si="0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6"/>
        <v>0</v>
      </c>
      <c r="P25" s="41">
        <f t="shared" si="7"/>
        <v>0</v>
      </c>
      <c r="Q25" s="78"/>
      <c r="R25" s="80"/>
      <c r="S25" s="79" t="str">
        <f t="shared" si="8"/>
        <v>-</v>
      </c>
      <c r="T25" s="43"/>
      <c r="U25" s="43"/>
      <c r="V25" s="42"/>
      <c r="W25" s="110" t="str">
        <f t="shared" si="9"/>
        <v>-</v>
      </c>
      <c r="X25" s="45"/>
      <c r="Y25" s="45"/>
      <c r="Z25" s="46" t="str">
        <f t="shared" si="10"/>
        <v>-</v>
      </c>
      <c r="AA25" s="47"/>
      <c r="AB25" s="47"/>
      <c r="AC25" s="102"/>
      <c r="AD25" s="46" t="str">
        <f t="shared" si="11"/>
        <v>-</v>
      </c>
      <c r="AE25" s="46" t="str">
        <f t="shared" si="12"/>
        <v>-</v>
      </c>
      <c r="AF25" s="48" t="str">
        <f t="shared" si="1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3"/>
        <v>-</v>
      </c>
      <c r="AO25" s="35"/>
      <c r="AP25" s="35"/>
      <c r="AQ25" s="35"/>
      <c r="AR25" s="49" t="str">
        <f t="shared" si="14"/>
        <v>-</v>
      </c>
      <c r="AS25" s="47"/>
      <c r="AT25" s="49" t="str">
        <f t="shared" si="15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5"/>
        <v>0</v>
      </c>
      <c r="J26" s="41">
        <f t="shared" si="0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6"/>
        <v>0</v>
      </c>
      <c r="P26" s="41">
        <f t="shared" si="7"/>
        <v>0</v>
      </c>
      <c r="Q26" s="78"/>
      <c r="R26" s="80"/>
      <c r="S26" s="79" t="str">
        <f t="shared" si="8"/>
        <v>-</v>
      </c>
      <c r="T26" s="43"/>
      <c r="U26" s="43"/>
      <c r="V26" s="42"/>
      <c r="W26" s="110" t="str">
        <f t="shared" si="9"/>
        <v>-</v>
      </c>
      <c r="X26" s="45"/>
      <c r="Y26" s="45"/>
      <c r="Z26" s="46" t="str">
        <f t="shared" si="10"/>
        <v>-</v>
      </c>
      <c r="AA26" s="47"/>
      <c r="AB26" s="47"/>
      <c r="AC26" s="102"/>
      <c r="AD26" s="46" t="str">
        <f t="shared" si="11"/>
        <v>-</v>
      </c>
      <c r="AE26" s="46" t="str">
        <f t="shared" si="12"/>
        <v>-</v>
      </c>
      <c r="AF26" s="48" t="str">
        <f t="shared" si="1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3"/>
        <v>-</v>
      </c>
      <c r="AO26" s="35"/>
      <c r="AP26" s="35"/>
      <c r="AQ26" s="35"/>
      <c r="AR26" s="49" t="str">
        <f t="shared" si="14"/>
        <v>-</v>
      </c>
      <c r="AS26" s="47"/>
      <c r="AT26" s="49" t="str">
        <f t="shared" si="15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5"/>
        <v>0</v>
      </c>
      <c r="J27" s="41">
        <f t="shared" si="0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6"/>
        <v>0</v>
      </c>
      <c r="P27" s="41">
        <f t="shared" si="7"/>
        <v>0</v>
      </c>
      <c r="Q27" s="78"/>
      <c r="R27" s="80"/>
      <c r="S27" s="79" t="str">
        <f t="shared" si="8"/>
        <v>-</v>
      </c>
      <c r="T27" s="43"/>
      <c r="U27" s="43"/>
      <c r="V27" s="42"/>
      <c r="W27" s="110" t="str">
        <f t="shared" si="9"/>
        <v>-</v>
      </c>
      <c r="X27" s="45"/>
      <c r="Y27" s="45"/>
      <c r="Z27" s="46" t="str">
        <f t="shared" si="10"/>
        <v>-</v>
      </c>
      <c r="AA27" s="47"/>
      <c r="AB27" s="47"/>
      <c r="AC27" s="102"/>
      <c r="AD27" s="46" t="str">
        <f t="shared" si="11"/>
        <v>-</v>
      </c>
      <c r="AE27" s="46" t="str">
        <f t="shared" si="12"/>
        <v>-</v>
      </c>
      <c r="AF27" s="48" t="str">
        <f t="shared" si="1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3"/>
        <v>-</v>
      </c>
      <c r="AO27" s="35"/>
      <c r="AP27" s="35"/>
      <c r="AQ27" s="35"/>
      <c r="AR27" s="49" t="str">
        <f t="shared" si="14"/>
        <v>-</v>
      </c>
      <c r="AS27" s="47"/>
      <c r="AT27" s="49" t="str">
        <f t="shared" si="15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5"/>
        <v>0</v>
      </c>
      <c r="J28" s="41">
        <f t="shared" si="0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6"/>
        <v>0</v>
      </c>
      <c r="P28" s="41">
        <f t="shared" si="7"/>
        <v>0</v>
      </c>
      <c r="Q28" s="78"/>
      <c r="R28" s="80"/>
      <c r="S28" s="79" t="str">
        <f t="shared" si="8"/>
        <v>-</v>
      </c>
      <c r="T28" s="43"/>
      <c r="U28" s="43"/>
      <c r="V28" s="42"/>
      <c r="W28" s="110" t="str">
        <f t="shared" si="9"/>
        <v>-</v>
      </c>
      <c r="X28" s="45"/>
      <c r="Y28" s="45"/>
      <c r="Z28" s="46" t="str">
        <f t="shared" si="10"/>
        <v>-</v>
      </c>
      <c r="AA28" s="47"/>
      <c r="AB28" s="47"/>
      <c r="AC28" s="102"/>
      <c r="AD28" s="46" t="str">
        <f t="shared" si="11"/>
        <v>-</v>
      </c>
      <c r="AE28" s="46" t="str">
        <f t="shared" si="12"/>
        <v>-</v>
      </c>
      <c r="AF28" s="48" t="str">
        <f t="shared" si="1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3"/>
        <v>-</v>
      </c>
      <c r="AO28" s="35"/>
      <c r="AP28" s="35"/>
      <c r="AQ28" s="35"/>
      <c r="AR28" s="49" t="str">
        <f t="shared" si="14"/>
        <v>-</v>
      </c>
      <c r="AS28" s="47"/>
      <c r="AT28" s="49" t="str">
        <f t="shared" si="15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5"/>
        <v>0</v>
      </c>
      <c r="J29" s="41">
        <f t="shared" si="0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6"/>
        <v>0</v>
      </c>
      <c r="P29" s="41">
        <f t="shared" si="7"/>
        <v>0</v>
      </c>
      <c r="Q29" s="78"/>
      <c r="R29" s="80"/>
      <c r="S29" s="79" t="str">
        <f t="shared" si="8"/>
        <v>-</v>
      </c>
      <c r="T29" s="43"/>
      <c r="U29" s="43"/>
      <c r="V29" s="42"/>
      <c r="W29" s="110" t="str">
        <f t="shared" si="9"/>
        <v>-</v>
      </c>
      <c r="X29" s="45"/>
      <c r="Y29" s="45"/>
      <c r="Z29" s="46" t="str">
        <f t="shared" si="10"/>
        <v>-</v>
      </c>
      <c r="AA29" s="47"/>
      <c r="AB29" s="47"/>
      <c r="AC29" s="102"/>
      <c r="AD29" s="46" t="str">
        <f t="shared" si="11"/>
        <v>-</v>
      </c>
      <c r="AE29" s="46" t="str">
        <f t="shared" si="12"/>
        <v>-</v>
      </c>
      <c r="AF29" s="48" t="str">
        <f t="shared" si="1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3"/>
        <v>-</v>
      </c>
      <c r="AO29" s="35"/>
      <c r="AP29" s="35"/>
      <c r="AQ29" s="35"/>
      <c r="AR29" s="49" t="str">
        <f t="shared" si="14"/>
        <v>-</v>
      </c>
      <c r="AS29" s="47"/>
      <c r="AT29" s="49" t="str">
        <f t="shared" si="15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5"/>
        <v>0</v>
      </c>
      <c r="J30" s="41">
        <f t="shared" si="0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6"/>
        <v>0</v>
      </c>
      <c r="P30" s="41">
        <f t="shared" si="7"/>
        <v>0</v>
      </c>
      <c r="Q30" s="78"/>
      <c r="R30" s="80"/>
      <c r="S30" s="79" t="str">
        <f t="shared" si="8"/>
        <v>-</v>
      </c>
      <c r="T30" s="43"/>
      <c r="U30" s="43"/>
      <c r="V30" s="42"/>
      <c r="W30" s="110" t="str">
        <f t="shared" si="9"/>
        <v>-</v>
      </c>
      <c r="X30" s="45"/>
      <c r="Y30" s="45"/>
      <c r="Z30" s="46" t="str">
        <f t="shared" si="10"/>
        <v>-</v>
      </c>
      <c r="AA30" s="47"/>
      <c r="AB30" s="47"/>
      <c r="AC30" s="102"/>
      <c r="AD30" s="46" t="str">
        <f t="shared" si="11"/>
        <v>-</v>
      </c>
      <c r="AE30" s="46" t="str">
        <f t="shared" si="12"/>
        <v>-</v>
      </c>
      <c r="AF30" s="48" t="str">
        <f t="shared" si="1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3"/>
        <v>-</v>
      </c>
      <c r="AO30" s="35"/>
      <c r="AP30" s="35"/>
      <c r="AQ30" s="35"/>
      <c r="AR30" s="49" t="str">
        <f t="shared" si="14"/>
        <v>-</v>
      </c>
      <c r="AS30" s="47"/>
      <c r="AT30" s="49" t="str">
        <f t="shared" si="15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41">
        <f t="shared" si="5"/>
        <v>0</v>
      </c>
      <c r="J31" s="178">
        <f t="shared" si="0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6"/>
        <v>0</v>
      </c>
      <c r="P31" s="41">
        <f t="shared" si="7"/>
        <v>0</v>
      </c>
      <c r="Q31" s="78"/>
      <c r="R31" s="80"/>
      <c r="S31" s="79" t="str">
        <f t="shared" si="8"/>
        <v>-</v>
      </c>
      <c r="T31" s="43"/>
      <c r="U31" s="43"/>
      <c r="V31" s="42"/>
      <c r="W31" s="110" t="str">
        <f t="shared" si="9"/>
        <v>-</v>
      </c>
      <c r="X31" s="45"/>
      <c r="Y31" s="45"/>
      <c r="Z31" s="46" t="str">
        <f t="shared" si="10"/>
        <v>-</v>
      </c>
      <c r="AA31" s="47"/>
      <c r="AB31" s="47"/>
      <c r="AC31" s="102"/>
      <c r="AD31" s="46" t="str">
        <f t="shared" si="11"/>
        <v>-</v>
      </c>
      <c r="AE31" s="46" t="str">
        <f t="shared" si="12"/>
        <v>-</v>
      </c>
      <c r="AF31" s="48" t="str">
        <f t="shared" si="1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3"/>
        <v>-</v>
      </c>
      <c r="AO31" s="35"/>
      <c r="AP31" s="35"/>
      <c r="AQ31" s="35"/>
      <c r="AR31" s="49" t="str">
        <f t="shared" si="14"/>
        <v>-</v>
      </c>
      <c r="AS31" s="47"/>
      <c r="AT31" s="49" t="str">
        <f t="shared" si="15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5"/>
        <v>0</v>
      </c>
      <c r="J32" s="41">
        <f t="shared" si="0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6"/>
        <v>0</v>
      </c>
      <c r="P32" s="41">
        <f t="shared" si="7"/>
        <v>0</v>
      </c>
      <c r="Q32" s="78"/>
      <c r="R32" s="80"/>
      <c r="S32" s="79" t="str">
        <f t="shared" si="8"/>
        <v>-</v>
      </c>
      <c r="T32" s="43"/>
      <c r="U32" s="43"/>
      <c r="V32" s="42"/>
      <c r="W32" s="110" t="str">
        <f t="shared" si="9"/>
        <v>-</v>
      </c>
      <c r="X32" s="45"/>
      <c r="Y32" s="45"/>
      <c r="Z32" s="46" t="str">
        <f t="shared" si="10"/>
        <v>-</v>
      </c>
      <c r="AA32" s="47"/>
      <c r="AB32" s="47"/>
      <c r="AC32" s="102"/>
      <c r="AD32" s="46" t="str">
        <f t="shared" si="11"/>
        <v>-</v>
      </c>
      <c r="AE32" s="46" t="str">
        <f t="shared" si="12"/>
        <v>-</v>
      </c>
      <c r="AF32" s="48" t="str">
        <f t="shared" si="1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3"/>
        <v>-</v>
      </c>
      <c r="AO32" s="35"/>
      <c r="AP32" s="35"/>
      <c r="AQ32" s="35"/>
      <c r="AR32" s="49" t="str">
        <f t="shared" si="14"/>
        <v>-</v>
      </c>
      <c r="AS32" s="47"/>
      <c r="AT32" s="49" t="str">
        <f t="shared" si="15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5"/>
        <v>0</v>
      </c>
      <c r="J33" s="41">
        <f t="shared" si="0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6"/>
        <v>0</v>
      </c>
      <c r="P33" s="41">
        <f t="shared" si="7"/>
        <v>0</v>
      </c>
      <c r="Q33" s="78"/>
      <c r="R33" s="80"/>
      <c r="S33" s="79" t="str">
        <f t="shared" si="8"/>
        <v>-</v>
      </c>
      <c r="T33" s="43"/>
      <c r="U33" s="43"/>
      <c r="V33" s="42"/>
      <c r="W33" s="110" t="str">
        <f t="shared" si="9"/>
        <v>-</v>
      </c>
      <c r="X33" s="45"/>
      <c r="Y33" s="45"/>
      <c r="Z33" s="46" t="str">
        <f t="shared" si="10"/>
        <v>-</v>
      </c>
      <c r="AA33" s="47"/>
      <c r="AB33" s="47"/>
      <c r="AC33" s="102"/>
      <c r="AD33" s="46" t="str">
        <f t="shared" si="11"/>
        <v>-</v>
      </c>
      <c r="AE33" s="46" t="str">
        <f t="shared" si="12"/>
        <v>-</v>
      </c>
      <c r="AF33" s="48" t="str">
        <f t="shared" si="1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3"/>
        <v>-</v>
      </c>
      <c r="AO33" s="35"/>
      <c r="AP33" s="35"/>
      <c r="AQ33" s="35"/>
      <c r="AR33" s="49" t="str">
        <f t="shared" si="14"/>
        <v>-</v>
      </c>
      <c r="AS33" s="47"/>
      <c r="AT33" s="49" t="str">
        <f t="shared" si="15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5"/>
        <v>0</v>
      </c>
      <c r="J34" s="41">
        <f t="shared" si="0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5"/>
        <v>0</v>
      </c>
      <c r="J35" s="41">
        <f t="shared" si="0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6"/>
        <v>0</v>
      </c>
      <c r="P35" s="41">
        <f t="shared" si="7"/>
        <v>0</v>
      </c>
      <c r="Q35" s="78"/>
      <c r="R35" s="80"/>
      <c r="S35" s="79" t="str">
        <f t="shared" si="8"/>
        <v>-</v>
      </c>
      <c r="T35" s="43"/>
      <c r="U35" s="43"/>
      <c r="V35" s="42"/>
      <c r="W35" s="110" t="str">
        <f t="shared" si="9"/>
        <v>-</v>
      </c>
      <c r="X35" s="45"/>
      <c r="Y35" s="45"/>
      <c r="Z35" s="46" t="str">
        <f t="shared" si="10"/>
        <v>-</v>
      </c>
      <c r="AA35" s="47"/>
      <c r="AB35" s="47"/>
      <c r="AC35" s="102"/>
      <c r="AD35" s="46" t="str">
        <f t="shared" si="11"/>
        <v>-</v>
      </c>
      <c r="AE35" s="46" t="str">
        <f t="shared" si="12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3"/>
        <v>-</v>
      </c>
      <c r="AO35" s="35"/>
      <c r="AP35" s="35"/>
      <c r="AQ35" s="35"/>
      <c r="AR35" s="49" t="str">
        <f t="shared" si="14"/>
        <v>-</v>
      </c>
      <c r="AS35" s="47"/>
      <c r="AT35" s="49" t="str">
        <f t="shared" si="15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5"/>
        <v>0</v>
      </c>
      <c r="J36" s="41">
        <f t="shared" si="0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6"/>
        <v>0</v>
      </c>
      <c r="P36" s="41">
        <f t="shared" si="7"/>
        <v>0</v>
      </c>
      <c r="Q36" s="78"/>
      <c r="R36" s="80"/>
      <c r="S36" s="79" t="str">
        <f t="shared" si="8"/>
        <v>-</v>
      </c>
      <c r="T36" s="43"/>
      <c r="U36" s="43"/>
      <c r="V36" s="42"/>
      <c r="W36" s="110" t="str">
        <f t="shared" si="9"/>
        <v>-</v>
      </c>
      <c r="X36" s="45"/>
      <c r="Y36" s="45"/>
      <c r="Z36" s="46" t="str">
        <f t="shared" si="10"/>
        <v>-</v>
      </c>
      <c r="AA36" s="47"/>
      <c r="AB36" s="47"/>
      <c r="AC36" s="102"/>
      <c r="AD36" s="46" t="str">
        <f t="shared" si="11"/>
        <v>-</v>
      </c>
      <c r="AE36" s="46" t="str">
        <f t="shared" si="12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3"/>
        <v>-</v>
      </c>
      <c r="AO36" s="35"/>
      <c r="AP36" s="35"/>
      <c r="AQ36" s="35"/>
      <c r="AR36" s="49" t="str">
        <f t="shared" si="14"/>
        <v>-</v>
      </c>
      <c r="AS36" s="47"/>
      <c r="AT36" s="49" t="str">
        <f t="shared" si="15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>
        <f t="shared" si="5"/>
        <v>0</v>
      </c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5"/>
        <v>0</v>
      </c>
      <c r="J38" s="41">
        <f t="shared" si="0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6"/>
        <v>0</v>
      </c>
      <c r="P38" s="41">
        <f t="shared" si="7"/>
        <v>0</v>
      </c>
      <c r="Q38" s="78"/>
      <c r="R38" s="80"/>
      <c r="S38" s="79" t="str">
        <f t="shared" si="8"/>
        <v>-</v>
      </c>
      <c r="T38" s="43"/>
      <c r="U38" s="43"/>
      <c r="V38" s="42"/>
      <c r="W38" s="110" t="str">
        <f t="shared" si="9"/>
        <v>-</v>
      </c>
      <c r="X38" s="45"/>
      <c r="Y38" s="45"/>
      <c r="Z38" s="46" t="str">
        <f t="shared" si="10"/>
        <v>-</v>
      </c>
      <c r="AA38" s="47"/>
      <c r="AB38" s="47"/>
      <c r="AC38" s="102"/>
      <c r="AD38" s="46" t="str">
        <f t="shared" si="11"/>
        <v>-</v>
      </c>
      <c r="AE38" s="46" t="str">
        <f t="shared" si="12"/>
        <v>-</v>
      </c>
      <c r="AF38" s="48" t="str">
        <f t="shared" ref="AF38:AF60" si="16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3"/>
        <v>-</v>
      </c>
      <c r="AO38" s="35"/>
      <c r="AP38" s="35"/>
      <c r="AQ38" s="35"/>
      <c r="AR38" s="49" t="str">
        <f t="shared" si="14"/>
        <v>-</v>
      </c>
      <c r="AS38" s="47"/>
      <c r="AT38" s="49" t="str">
        <f t="shared" si="15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5"/>
        <v>0</v>
      </c>
      <c r="J39" s="41">
        <f t="shared" si="0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6"/>
        <v>0</v>
      </c>
      <c r="P39" s="41">
        <f t="shared" si="7"/>
        <v>0</v>
      </c>
      <c r="Q39" s="78"/>
      <c r="R39" s="80"/>
      <c r="S39" s="79" t="str">
        <f t="shared" si="8"/>
        <v>-</v>
      </c>
      <c r="T39" s="43"/>
      <c r="U39" s="43"/>
      <c r="V39" s="42"/>
      <c r="W39" s="110" t="str">
        <f t="shared" si="9"/>
        <v>-</v>
      </c>
      <c r="X39" s="45"/>
      <c r="Y39" s="45"/>
      <c r="Z39" s="46" t="str">
        <f t="shared" si="10"/>
        <v>-</v>
      </c>
      <c r="AA39" s="47"/>
      <c r="AB39" s="47"/>
      <c r="AC39" s="102"/>
      <c r="AD39" s="46" t="str">
        <f t="shared" si="11"/>
        <v>-</v>
      </c>
      <c r="AE39" s="46" t="str">
        <f t="shared" si="12"/>
        <v>-</v>
      </c>
      <c r="AF39" s="48" t="str">
        <f t="shared" si="16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3"/>
        <v>-</v>
      </c>
      <c r="AO39" s="35"/>
      <c r="AP39" s="35"/>
      <c r="AQ39" s="35"/>
      <c r="AR39" s="49" t="str">
        <f t="shared" si="14"/>
        <v>-</v>
      </c>
      <c r="AS39" s="47"/>
      <c r="AT39" s="49" t="str">
        <f t="shared" si="15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5"/>
        <v>0</v>
      </c>
      <c r="J40" s="41">
        <f t="shared" si="0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6"/>
        <v>0</v>
      </c>
      <c r="P40" s="41">
        <f t="shared" si="7"/>
        <v>0</v>
      </c>
      <c r="Q40" s="78"/>
      <c r="R40" s="80"/>
      <c r="S40" s="79" t="str">
        <f t="shared" si="8"/>
        <v>-</v>
      </c>
      <c r="T40" s="43"/>
      <c r="U40" s="43"/>
      <c r="V40" s="42"/>
      <c r="W40" s="110" t="str">
        <f t="shared" si="9"/>
        <v>-</v>
      </c>
      <c r="X40" s="45"/>
      <c r="Y40" s="45"/>
      <c r="Z40" s="46" t="str">
        <f t="shared" si="10"/>
        <v>-</v>
      </c>
      <c r="AA40" s="47"/>
      <c r="AB40" s="47"/>
      <c r="AC40" s="102"/>
      <c r="AD40" s="46" t="str">
        <f t="shared" si="11"/>
        <v>-</v>
      </c>
      <c r="AE40" s="46" t="str">
        <f t="shared" si="12"/>
        <v>-</v>
      </c>
      <c r="AF40" s="48" t="str">
        <f t="shared" si="16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3"/>
        <v>-</v>
      </c>
      <c r="AO40" s="35"/>
      <c r="AP40" s="35"/>
      <c r="AQ40" s="35"/>
      <c r="AR40" s="49" t="str">
        <f t="shared" si="14"/>
        <v>-</v>
      </c>
      <c r="AS40" s="47"/>
      <c r="AT40" s="49" t="str">
        <f t="shared" si="15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5"/>
        <v>0</v>
      </c>
      <c r="J41" s="41">
        <f t="shared" si="0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6"/>
        <v>0</v>
      </c>
      <c r="P41" s="41">
        <f t="shared" si="7"/>
        <v>0</v>
      </c>
      <c r="Q41" s="78"/>
      <c r="R41" s="80"/>
      <c r="S41" s="79" t="str">
        <f t="shared" si="8"/>
        <v>-</v>
      </c>
      <c r="T41" s="43"/>
      <c r="U41" s="43"/>
      <c r="V41" s="42"/>
      <c r="W41" s="110" t="str">
        <f t="shared" si="9"/>
        <v>-</v>
      </c>
      <c r="X41" s="45"/>
      <c r="Y41" s="45"/>
      <c r="Z41" s="46" t="str">
        <f t="shared" si="10"/>
        <v>-</v>
      </c>
      <c r="AA41" s="47"/>
      <c r="AB41" s="47"/>
      <c r="AC41" s="102"/>
      <c r="AD41" s="46" t="str">
        <f t="shared" si="11"/>
        <v>-</v>
      </c>
      <c r="AE41" s="46" t="str">
        <f t="shared" si="12"/>
        <v>-</v>
      </c>
      <c r="AF41" s="48" t="str">
        <f t="shared" si="16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3"/>
        <v>-</v>
      </c>
      <c r="AO41" s="35"/>
      <c r="AP41" s="35"/>
      <c r="AQ41" s="35"/>
      <c r="AR41" s="49" t="str">
        <f t="shared" si="14"/>
        <v>-</v>
      </c>
      <c r="AS41" s="47"/>
      <c r="AT41" s="49" t="str">
        <f t="shared" si="15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5"/>
        <v>0</v>
      </c>
      <c r="J42" s="41">
        <f t="shared" si="0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6"/>
        <v>0</v>
      </c>
      <c r="P42" s="41">
        <f t="shared" si="7"/>
        <v>0</v>
      </c>
      <c r="Q42" s="78"/>
      <c r="R42" s="80"/>
      <c r="S42" s="79" t="str">
        <f t="shared" si="8"/>
        <v>-</v>
      </c>
      <c r="T42" s="43"/>
      <c r="U42" s="43"/>
      <c r="V42" s="42"/>
      <c r="W42" s="110" t="str">
        <f t="shared" si="9"/>
        <v>-</v>
      </c>
      <c r="X42" s="45"/>
      <c r="Y42" s="45"/>
      <c r="Z42" s="46" t="str">
        <f t="shared" si="10"/>
        <v>-</v>
      </c>
      <c r="AA42" s="47"/>
      <c r="AB42" s="47"/>
      <c r="AC42" s="102"/>
      <c r="AD42" s="46" t="str">
        <f t="shared" si="11"/>
        <v>-</v>
      </c>
      <c r="AE42" s="46" t="str">
        <f t="shared" si="12"/>
        <v>-</v>
      </c>
      <c r="AF42" s="48" t="str">
        <f t="shared" si="16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3"/>
        <v>-</v>
      </c>
      <c r="AO42" s="35"/>
      <c r="AP42" s="35"/>
      <c r="AQ42" s="35"/>
      <c r="AR42" s="49" t="str">
        <f t="shared" si="14"/>
        <v>-</v>
      </c>
      <c r="AS42" s="47"/>
      <c r="AT42" s="49" t="str">
        <f t="shared" si="15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5"/>
        <v>0</v>
      </c>
      <c r="J43" s="41">
        <f t="shared" si="0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6"/>
        <v>0</v>
      </c>
      <c r="P43" s="41">
        <f t="shared" si="7"/>
        <v>0</v>
      </c>
      <c r="Q43" s="78"/>
      <c r="R43" s="80"/>
      <c r="S43" s="79" t="str">
        <f t="shared" si="8"/>
        <v>-</v>
      </c>
      <c r="T43" s="43"/>
      <c r="U43" s="43"/>
      <c r="V43" s="42"/>
      <c r="W43" s="110" t="str">
        <f t="shared" si="9"/>
        <v>-</v>
      </c>
      <c r="X43" s="45"/>
      <c r="Y43" s="45"/>
      <c r="Z43" s="46" t="str">
        <f t="shared" si="10"/>
        <v>-</v>
      </c>
      <c r="AA43" s="47"/>
      <c r="AB43" s="47"/>
      <c r="AC43" s="102"/>
      <c r="AD43" s="46" t="str">
        <f t="shared" si="11"/>
        <v>-</v>
      </c>
      <c r="AE43" s="46" t="str">
        <f t="shared" si="12"/>
        <v>-</v>
      </c>
      <c r="AF43" s="48" t="str">
        <f t="shared" si="16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3"/>
        <v>-</v>
      </c>
      <c r="AO43" s="35"/>
      <c r="AP43" s="35"/>
      <c r="AQ43" s="35"/>
      <c r="AR43" s="49" t="str">
        <f t="shared" si="14"/>
        <v>-</v>
      </c>
      <c r="AS43" s="47"/>
      <c r="AT43" s="49" t="str">
        <f t="shared" si="15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5"/>
        <v>0</v>
      </c>
      <c r="J44" s="41">
        <f t="shared" si="0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6"/>
        <v>0</v>
      </c>
      <c r="P44" s="41">
        <f t="shared" si="7"/>
        <v>0</v>
      </c>
      <c r="Q44" s="78"/>
      <c r="R44" s="80"/>
      <c r="S44" s="79" t="str">
        <f t="shared" si="8"/>
        <v>-</v>
      </c>
      <c r="T44" s="43"/>
      <c r="U44" s="43"/>
      <c r="V44" s="42"/>
      <c r="W44" s="110" t="str">
        <f t="shared" si="9"/>
        <v>-</v>
      </c>
      <c r="X44" s="45"/>
      <c r="Y44" s="45"/>
      <c r="Z44" s="46" t="str">
        <f t="shared" si="10"/>
        <v>-</v>
      </c>
      <c r="AA44" s="47"/>
      <c r="AB44" s="47"/>
      <c r="AC44" s="102"/>
      <c r="AD44" s="46" t="str">
        <f t="shared" si="11"/>
        <v>-</v>
      </c>
      <c r="AE44" s="46" t="str">
        <f t="shared" si="12"/>
        <v>-</v>
      </c>
      <c r="AF44" s="48" t="str">
        <f t="shared" si="16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3"/>
        <v>-</v>
      </c>
      <c r="AO44" s="35"/>
      <c r="AP44" s="35"/>
      <c r="AQ44" s="35"/>
      <c r="AR44" s="49" t="str">
        <f t="shared" si="14"/>
        <v>-</v>
      </c>
      <c r="AS44" s="47"/>
      <c r="AT44" s="49" t="str">
        <f t="shared" si="15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 t="shared" si="5"/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6"/>
        <v>0</v>
      </c>
      <c r="P45" s="41">
        <f t="shared" si="7"/>
        <v>0</v>
      </c>
      <c r="Q45" s="78"/>
      <c r="R45" s="80"/>
      <c r="S45" s="79" t="str">
        <f t="shared" si="8"/>
        <v>-</v>
      </c>
      <c r="T45" s="43"/>
      <c r="U45" s="43"/>
      <c r="V45" s="42"/>
      <c r="W45" s="110" t="str">
        <f t="shared" si="9"/>
        <v>-</v>
      </c>
      <c r="X45" s="45"/>
      <c r="Y45" s="45"/>
      <c r="Z45" s="46" t="str">
        <f t="shared" si="10"/>
        <v>-</v>
      </c>
      <c r="AA45" s="47"/>
      <c r="AB45" s="47"/>
      <c r="AC45" s="102"/>
      <c r="AD45" s="46" t="str">
        <f t="shared" si="11"/>
        <v>-</v>
      </c>
      <c r="AE45" s="46" t="str">
        <f t="shared" si="12"/>
        <v>-</v>
      </c>
      <c r="AF45" s="48" t="str">
        <f t="shared" si="16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3"/>
        <v>-</v>
      </c>
      <c r="AO45" s="35"/>
      <c r="AP45" s="35"/>
      <c r="AQ45" s="35"/>
      <c r="AR45" s="49" t="str">
        <f t="shared" si="14"/>
        <v>-</v>
      </c>
      <c r="AS45" s="47"/>
      <c r="AT45" s="49" t="str">
        <f t="shared" si="15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 t="shared" si="5"/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6"/>
        <v>0</v>
      </c>
      <c r="P46" s="41">
        <f t="shared" si="7"/>
        <v>0</v>
      </c>
      <c r="Q46" s="78"/>
      <c r="R46" s="80"/>
      <c r="S46" s="79" t="str">
        <f t="shared" si="8"/>
        <v>-</v>
      </c>
      <c r="T46" s="43"/>
      <c r="U46" s="43"/>
      <c r="V46" s="42"/>
      <c r="W46" s="110" t="str">
        <f t="shared" si="9"/>
        <v>-</v>
      </c>
      <c r="X46" s="45"/>
      <c r="Y46" s="45"/>
      <c r="Z46" s="46" t="str">
        <f t="shared" si="10"/>
        <v>-</v>
      </c>
      <c r="AA46" s="47"/>
      <c r="AB46" s="47"/>
      <c r="AC46" s="102"/>
      <c r="AD46" s="46" t="str">
        <f t="shared" si="11"/>
        <v>-</v>
      </c>
      <c r="AE46" s="46" t="str">
        <f t="shared" si="12"/>
        <v>-</v>
      </c>
      <c r="AF46" s="48" t="str">
        <f t="shared" si="16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3"/>
        <v>-</v>
      </c>
      <c r="AO46" s="35"/>
      <c r="AP46" s="35"/>
      <c r="AQ46" s="35"/>
      <c r="AR46" s="49" t="str">
        <f t="shared" si="14"/>
        <v>-</v>
      </c>
      <c r="AS46" s="47"/>
      <c r="AT46" s="49" t="str">
        <f t="shared" si="15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5"/>
        <v>0</v>
      </c>
      <c r="J47" s="41">
        <f t="shared" si="0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6"/>
        <v>0</v>
      </c>
      <c r="P47" s="41">
        <f t="shared" si="7"/>
        <v>0</v>
      </c>
      <c r="Q47" s="78"/>
      <c r="R47" s="80"/>
      <c r="S47" s="79" t="str">
        <f t="shared" si="8"/>
        <v>-</v>
      </c>
      <c r="T47" s="43"/>
      <c r="U47" s="43"/>
      <c r="V47" s="42"/>
      <c r="W47" s="110" t="str">
        <f t="shared" si="9"/>
        <v>-</v>
      </c>
      <c r="X47" s="45"/>
      <c r="Y47" s="45"/>
      <c r="Z47" s="46" t="str">
        <f t="shared" si="10"/>
        <v>-</v>
      </c>
      <c r="AA47" s="47"/>
      <c r="AB47" s="47"/>
      <c r="AC47" s="102"/>
      <c r="AD47" s="46" t="str">
        <f t="shared" si="11"/>
        <v>-</v>
      </c>
      <c r="AE47" s="46" t="str">
        <f t="shared" si="12"/>
        <v>-</v>
      </c>
      <c r="AF47" s="48" t="str">
        <f t="shared" si="16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3"/>
        <v>-</v>
      </c>
      <c r="AO47" s="35"/>
      <c r="AP47" s="35"/>
      <c r="AQ47" s="35"/>
      <c r="AR47" s="49" t="str">
        <f t="shared" si="14"/>
        <v>-</v>
      </c>
      <c r="AS47" s="47"/>
      <c r="AT47" s="49" t="str">
        <f t="shared" si="15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5"/>
        <v>0</v>
      </c>
      <c r="J48" s="41">
        <f t="shared" si="0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6"/>
        <v>0</v>
      </c>
      <c r="P48" s="41">
        <f t="shared" si="7"/>
        <v>0</v>
      </c>
      <c r="Q48" s="78"/>
      <c r="R48" s="80"/>
      <c r="S48" s="79" t="str">
        <f t="shared" si="8"/>
        <v>-</v>
      </c>
      <c r="T48" s="43"/>
      <c r="U48" s="43"/>
      <c r="V48" s="42"/>
      <c r="W48" s="110" t="str">
        <f t="shared" si="9"/>
        <v>-</v>
      </c>
      <c r="X48" s="45"/>
      <c r="Y48" s="45"/>
      <c r="Z48" s="46" t="str">
        <f t="shared" si="10"/>
        <v>-</v>
      </c>
      <c r="AA48" s="47"/>
      <c r="AB48" s="47"/>
      <c r="AC48" s="102"/>
      <c r="AD48" s="46" t="str">
        <f t="shared" si="11"/>
        <v>-</v>
      </c>
      <c r="AE48" s="46" t="str">
        <f t="shared" si="12"/>
        <v>-</v>
      </c>
      <c r="AF48" s="48" t="str">
        <f t="shared" si="16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3"/>
        <v>-</v>
      </c>
      <c r="AO48" s="35"/>
      <c r="AP48" s="35"/>
      <c r="AQ48" s="35"/>
      <c r="AR48" s="49" t="str">
        <f t="shared" si="14"/>
        <v>-</v>
      </c>
      <c r="AS48" s="47"/>
      <c r="AT48" s="49" t="str">
        <f t="shared" si="15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5"/>
        <v>0</v>
      </c>
      <c r="J49" s="41">
        <f t="shared" si="0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6"/>
        <v>0</v>
      </c>
      <c r="P49" s="41">
        <f t="shared" si="7"/>
        <v>0</v>
      </c>
      <c r="Q49" s="78"/>
      <c r="R49" s="80"/>
      <c r="S49" s="79" t="str">
        <f t="shared" si="8"/>
        <v>-</v>
      </c>
      <c r="T49" s="43"/>
      <c r="U49" s="43"/>
      <c r="V49" s="42"/>
      <c r="W49" s="110" t="str">
        <f t="shared" si="9"/>
        <v>-</v>
      </c>
      <c r="X49" s="45"/>
      <c r="Y49" s="45"/>
      <c r="Z49" s="46" t="str">
        <f t="shared" si="10"/>
        <v>-</v>
      </c>
      <c r="AA49" s="47"/>
      <c r="AB49" s="47"/>
      <c r="AC49" s="102"/>
      <c r="AD49" s="46" t="str">
        <f t="shared" si="11"/>
        <v>-</v>
      </c>
      <c r="AE49" s="46" t="str">
        <f t="shared" si="12"/>
        <v>-</v>
      </c>
      <c r="AF49" s="48" t="str">
        <f t="shared" si="16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3"/>
        <v>-</v>
      </c>
      <c r="AO49" s="35"/>
      <c r="AP49" s="35"/>
      <c r="AQ49" s="35"/>
      <c r="AR49" s="49" t="str">
        <f t="shared" si="14"/>
        <v>-</v>
      </c>
      <c r="AS49" s="47"/>
      <c r="AT49" s="49" t="str">
        <f t="shared" si="15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5"/>
        <v>0</v>
      </c>
      <c r="J50" s="41">
        <f t="shared" si="0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6"/>
        <v>0</v>
      </c>
      <c r="P50" s="41">
        <f t="shared" si="7"/>
        <v>0</v>
      </c>
      <c r="Q50" s="78"/>
      <c r="R50" s="80"/>
      <c r="S50" s="79" t="str">
        <f t="shared" si="8"/>
        <v>-</v>
      </c>
      <c r="T50" s="43"/>
      <c r="U50" s="43"/>
      <c r="V50" s="42"/>
      <c r="W50" s="110" t="str">
        <f t="shared" si="9"/>
        <v>-</v>
      </c>
      <c r="X50" s="45"/>
      <c r="Y50" s="45"/>
      <c r="Z50" s="46" t="str">
        <f t="shared" si="10"/>
        <v>-</v>
      </c>
      <c r="AA50" s="47"/>
      <c r="AB50" s="47"/>
      <c r="AC50" s="102"/>
      <c r="AD50" s="46" t="str">
        <f t="shared" si="11"/>
        <v>-</v>
      </c>
      <c r="AE50" s="46" t="str">
        <f t="shared" si="12"/>
        <v>-</v>
      </c>
      <c r="AF50" s="48" t="str">
        <f t="shared" si="16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3"/>
        <v>-</v>
      </c>
      <c r="AO50" s="35"/>
      <c r="AP50" s="35"/>
      <c r="AQ50" s="35"/>
      <c r="AR50" s="49" t="str">
        <f t="shared" si="14"/>
        <v>-</v>
      </c>
      <c r="AS50" s="47"/>
      <c r="AT50" s="49" t="str">
        <f t="shared" si="15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5"/>
        <v>0</v>
      </c>
      <c r="J51" s="41">
        <f t="shared" si="0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6"/>
        <v>0</v>
      </c>
      <c r="P51" s="41">
        <f t="shared" si="7"/>
        <v>0</v>
      </c>
      <c r="Q51" s="78"/>
      <c r="R51" s="80"/>
      <c r="S51" s="79" t="str">
        <f t="shared" si="8"/>
        <v>-</v>
      </c>
      <c r="T51" s="43"/>
      <c r="U51" s="43"/>
      <c r="V51" s="42"/>
      <c r="W51" s="110" t="str">
        <f t="shared" si="9"/>
        <v>-</v>
      </c>
      <c r="X51" s="45"/>
      <c r="Y51" s="45"/>
      <c r="Z51" s="46" t="str">
        <f t="shared" si="10"/>
        <v>-</v>
      </c>
      <c r="AA51" s="47"/>
      <c r="AB51" s="47"/>
      <c r="AC51" s="102"/>
      <c r="AD51" s="46" t="str">
        <f t="shared" si="11"/>
        <v>-</v>
      </c>
      <c r="AE51" s="46" t="str">
        <f t="shared" si="12"/>
        <v>-</v>
      </c>
      <c r="AF51" s="48" t="str">
        <f t="shared" si="16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3"/>
        <v>-</v>
      </c>
      <c r="AO51" s="35"/>
      <c r="AP51" s="35"/>
      <c r="AQ51" s="35"/>
      <c r="AR51" s="49" t="str">
        <f t="shared" si="14"/>
        <v>-</v>
      </c>
      <c r="AS51" s="47"/>
      <c r="AT51" s="49" t="str">
        <f t="shared" si="15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5"/>
        <v>0</v>
      </c>
      <c r="J52" s="41">
        <f t="shared" si="0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6"/>
        <v>0</v>
      </c>
      <c r="P52" s="41">
        <f t="shared" si="7"/>
        <v>0</v>
      </c>
      <c r="Q52" s="78"/>
      <c r="R52" s="80"/>
      <c r="S52" s="79" t="str">
        <f t="shared" si="8"/>
        <v>-</v>
      </c>
      <c r="T52" s="43"/>
      <c r="U52" s="43"/>
      <c r="V52" s="42"/>
      <c r="W52" s="110" t="str">
        <f t="shared" si="9"/>
        <v>-</v>
      </c>
      <c r="X52" s="45"/>
      <c r="Y52" s="45"/>
      <c r="Z52" s="46" t="str">
        <f t="shared" si="10"/>
        <v>-</v>
      </c>
      <c r="AA52" s="47"/>
      <c r="AB52" s="47"/>
      <c r="AC52" s="102"/>
      <c r="AD52" s="46" t="str">
        <f t="shared" si="11"/>
        <v>-</v>
      </c>
      <c r="AE52" s="46" t="str">
        <f t="shared" si="12"/>
        <v>-</v>
      </c>
      <c r="AF52" s="48" t="str">
        <f t="shared" si="16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3"/>
        <v>-</v>
      </c>
      <c r="AO52" s="35"/>
      <c r="AP52" s="35"/>
      <c r="AQ52" s="35"/>
      <c r="AR52" s="49" t="str">
        <f t="shared" si="14"/>
        <v>-</v>
      </c>
      <c r="AS52" s="47"/>
      <c r="AT52" s="49" t="str">
        <f t="shared" si="15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5"/>
        <v>0</v>
      </c>
      <c r="J53" s="41">
        <f t="shared" si="0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6"/>
        <v>0</v>
      </c>
      <c r="P53" s="41">
        <f t="shared" si="7"/>
        <v>0</v>
      </c>
      <c r="Q53" s="78"/>
      <c r="R53" s="80"/>
      <c r="S53" s="79" t="str">
        <f t="shared" si="8"/>
        <v>-</v>
      </c>
      <c r="T53" s="43"/>
      <c r="U53" s="43"/>
      <c r="V53" s="42"/>
      <c r="W53" s="110" t="str">
        <f t="shared" si="9"/>
        <v>-</v>
      </c>
      <c r="X53" s="45"/>
      <c r="Y53" s="45"/>
      <c r="Z53" s="46" t="str">
        <f t="shared" si="10"/>
        <v>-</v>
      </c>
      <c r="AA53" s="47"/>
      <c r="AB53" s="47"/>
      <c r="AC53" s="102"/>
      <c r="AD53" s="46" t="str">
        <f t="shared" si="11"/>
        <v>-</v>
      </c>
      <c r="AE53" s="46" t="str">
        <f t="shared" si="12"/>
        <v>-</v>
      </c>
      <c r="AF53" s="48" t="str">
        <f t="shared" si="16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3"/>
        <v>-</v>
      </c>
      <c r="AO53" s="35"/>
      <c r="AP53" s="35"/>
      <c r="AQ53" s="35"/>
      <c r="AR53" s="49" t="str">
        <f t="shared" si="14"/>
        <v>-</v>
      </c>
      <c r="AS53" s="47"/>
      <c r="AT53" s="49" t="str">
        <f t="shared" si="15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5"/>
        <v>0</v>
      </c>
      <c r="J54" s="41">
        <f t="shared" si="0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6"/>
        <v>0</v>
      </c>
      <c r="P54" s="41">
        <f t="shared" si="7"/>
        <v>0</v>
      </c>
      <c r="Q54" s="78"/>
      <c r="R54" s="80"/>
      <c r="S54" s="79" t="str">
        <f t="shared" si="8"/>
        <v>-</v>
      </c>
      <c r="T54" s="43"/>
      <c r="U54" s="43"/>
      <c r="V54" s="42"/>
      <c r="W54" s="110" t="str">
        <f t="shared" si="9"/>
        <v>-</v>
      </c>
      <c r="X54" s="45"/>
      <c r="Y54" s="45"/>
      <c r="Z54" s="46" t="str">
        <f t="shared" si="10"/>
        <v>-</v>
      </c>
      <c r="AA54" s="47"/>
      <c r="AB54" s="47"/>
      <c r="AC54" s="102"/>
      <c r="AD54" s="46" t="str">
        <f t="shared" si="11"/>
        <v>-</v>
      </c>
      <c r="AE54" s="46" t="str">
        <f t="shared" si="12"/>
        <v>-</v>
      </c>
      <c r="AF54" s="48" t="str">
        <f t="shared" si="16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3"/>
        <v>-</v>
      </c>
      <c r="AO54" s="35"/>
      <c r="AP54" s="35"/>
      <c r="AQ54" s="35"/>
      <c r="AR54" s="49" t="str">
        <f t="shared" si="14"/>
        <v>-</v>
      </c>
      <c r="AS54" s="47"/>
      <c r="AT54" s="49" t="str">
        <f t="shared" si="15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5"/>
        <v>0</v>
      </c>
      <c r="J55" s="41">
        <f t="shared" si="0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6"/>
        <v>0</v>
      </c>
      <c r="P55" s="41">
        <f t="shared" si="7"/>
        <v>0</v>
      </c>
      <c r="Q55" s="78"/>
      <c r="R55" s="80"/>
      <c r="S55" s="79" t="str">
        <f t="shared" si="8"/>
        <v>-</v>
      </c>
      <c r="T55" s="43"/>
      <c r="U55" s="43"/>
      <c r="V55" s="42"/>
      <c r="W55" s="110" t="str">
        <f t="shared" si="9"/>
        <v>-</v>
      </c>
      <c r="X55" s="45"/>
      <c r="Y55" s="45"/>
      <c r="Z55" s="46" t="str">
        <f t="shared" si="10"/>
        <v>-</v>
      </c>
      <c r="AA55" s="47"/>
      <c r="AB55" s="47"/>
      <c r="AC55" s="102"/>
      <c r="AD55" s="46" t="str">
        <f t="shared" si="11"/>
        <v>-</v>
      </c>
      <c r="AE55" s="46" t="str">
        <f t="shared" si="12"/>
        <v>-</v>
      </c>
      <c r="AF55" s="48" t="str">
        <f t="shared" si="16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3"/>
        <v>-</v>
      </c>
      <c r="AO55" s="35"/>
      <c r="AP55" s="35"/>
      <c r="AQ55" s="35"/>
      <c r="AR55" s="49" t="str">
        <f t="shared" si="14"/>
        <v>-</v>
      </c>
      <c r="AS55" s="47"/>
      <c r="AT55" s="49" t="str">
        <f t="shared" si="15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5"/>
        <v>0</v>
      </c>
      <c r="J56" s="41">
        <f t="shared" si="0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6"/>
        <v>0</v>
      </c>
      <c r="P56" s="41">
        <f t="shared" si="7"/>
        <v>0</v>
      </c>
      <c r="Q56" s="78"/>
      <c r="R56" s="80"/>
      <c r="S56" s="79" t="str">
        <f t="shared" si="8"/>
        <v>-</v>
      </c>
      <c r="T56" s="43"/>
      <c r="U56" s="43"/>
      <c r="V56" s="42"/>
      <c r="W56" s="110" t="str">
        <f t="shared" si="9"/>
        <v>-</v>
      </c>
      <c r="X56" s="45"/>
      <c r="Y56" s="45"/>
      <c r="Z56" s="46" t="str">
        <f t="shared" si="10"/>
        <v>-</v>
      </c>
      <c r="AA56" s="47"/>
      <c r="AB56" s="47"/>
      <c r="AC56" s="102"/>
      <c r="AD56" s="46" t="str">
        <f t="shared" si="11"/>
        <v>-</v>
      </c>
      <c r="AE56" s="46" t="str">
        <f t="shared" si="12"/>
        <v>-</v>
      </c>
      <c r="AF56" s="48" t="str">
        <f t="shared" si="16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3"/>
        <v>-</v>
      </c>
      <c r="AO56" s="35"/>
      <c r="AP56" s="35"/>
      <c r="AQ56" s="35"/>
      <c r="AR56" s="49" t="str">
        <f t="shared" si="14"/>
        <v>-</v>
      </c>
      <c r="AS56" s="47"/>
      <c r="AT56" s="49" t="str">
        <f t="shared" si="15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5"/>
        <v>0</v>
      </c>
      <c r="J57" s="41">
        <f t="shared" si="0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6"/>
        <v>0</v>
      </c>
      <c r="P57" s="41">
        <f t="shared" si="7"/>
        <v>0</v>
      </c>
      <c r="Q57" s="78"/>
      <c r="R57" s="80"/>
      <c r="S57" s="79" t="str">
        <f t="shared" si="8"/>
        <v>-</v>
      </c>
      <c r="T57" s="43"/>
      <c r="U57" s="43"/>
      <c r="V57" s="42"/>
      <c r="W57" s="110" t="str">
        <f t="shared" si="9"/>
        <v>-</v>
      </c>
      <c r="X57" s="45"/>
      <c r="Y57" s="45"/>
      <c r="Z57" s="46" t="str">
        <f t="shared" si="10"/>
        <v>-</v>
      </c>
      <c r="AA57" s="47"/>
      <c r="AB57" s="47"/>
      <c r="AC57" s="102"/>
      <c r="AD57" s="46" t="str">
        <f t="shared" si="11"/>
        <v>-</v>
      </c>
      <c r="AE57" s="46" t="str">
        <f t="shared" si="12"/>
        <v>-</v>
      </c>
      <c r="AF57" s="48" t="str">
        <f t="shared" si="16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3"/>
        <v>-</v>
      </c>
      <c r="AO57" s="35"/>
      <c r="AP57" s="35"/>
      <c r="AQ57" s="35"/>
      <c r="AR57" s="49" t="str">
        <f t="shared" si="14"/>
        <v>-</v>
      </c>
      <c r="AS57" s="47"/>
      <c r="AT57" s="49" t="str">
        <f t="shared" si="15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5"/>
        <v>0</v>
      </c>
      <c r="J58" s="41">
        <f t="shared" si="0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6"/>
        <v>0</v>
      </c>
      <c r="P58" s="41">
        <f t="shared" si="7"/>
        <v>0</v>
      </c>
      <c r="Q58" s="78"/>
      <c r="R58" s="80"/>
      <c r="S58" s="79" t="str">
        <f t="shared" si="8"/>
        <v>-</v>
      </c>
      <c r="T58" s="43"/>
      <c r="U58" s="43"/>
      <c r="V58" s="42"/>
      <c r="W58" s="110" t="str">
        <f t="shared" si="9"/>
        <v>-</v>
      </c>
      <c r="X58" s="45"/>
      <c r="Y58" s="45"/>
      <c r="Z58" s="46" t="str">
        <f t="shared" si="10"/>
        <v>-</v>
      </c>
      <c r="AA58" s="47"/>
      <c r="AB58" s="47"/>
      <c r="AC58" s="102"/>
      <c r="AD58" s="46" t="str">
        <f t="shared" si="11"/>
        <v>-</v>
      </c>
      <c r="AE58" s="46" t="str">
        <f t="shared" si="12"/>
        <v>-</v>
      </c>
      <c r="AF58" s="48" t="str">
        <f t="shared" si="16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3"/>
        <v>-</v>
      </c>
      <c r="AO58" s="35"/>
      <c r="AP58" s="35"/>
      <c r="AQ58" s="35"/>
      <c r="AR58" s="49" t="str">
        <f t="shared" si="14"/>
        <v>-</v>
      </c>
      <c r="AS58" s="47"/>
      <c r="AT58" s="49" t="str">
        <f t="shared" si="15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5"/>
        <v>0</v>
      </c>
      <c r="J59" s="41">
        <f t="shared" si="0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6"/>
        <v>0</v>
      </c>
      <c r="P59" s="41">
        <f t="shared" si="7"/>
        <v>0</v>
      </c>
      <c r="Q59" s="78"/>
      <c r="R59" s="80"/>
      <c r="S59" s="79" t="str">
        <f t="shared" si="8"/>
        <v>-</v>
      </c>
      <c r="T59" s="43"/>
      <c r="U59" s="43"/>
      <c r="V59" s="42"/>
      <c r="W59" s="110" t="str">
        <f t="shared" si="9"/>
        <v>-</v>
      </c>
      <c r="X59" s="45"/>
      <c r="Y59" s="45"/>
      <c r="Z59" s="46" t="str">
        <f t="shared" si="10"/>
        <v>-</v>
      </c>
      <c r="AA59" s="47"/>
      <c r="AB59" s="47"/>
      <c r="AC59" s="102"/>
      <c r="AD59" s="46" t="str">
        <f t="shared" si="11"/>
        <v>-</v>
      </c>
      <c r="AE59" s="46" t="str">
        <f t="shared" si="12"/>
        <v>-</v>
      </c>
      <c r="AF59" s="48" t="str">
        <f t="shared" si="16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3"/>
        <v>-</v>
      </c>
      <c r="AO59" s="35"/>
      <c r="AP59" s="35"/>
      <c r="AQ59" s="35"/>
      <c r="AR59" s="49" t="str">
        <f t="shared" si="14"/>
        <v>-</v>
      </c>
      <c r="AS59" s="47"/>
      <c r="AT59" s="49" t="str">
        <f t="shared" si="15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5"/>
        <v>0</v>
      </c>
      <c r="J60" s="41">
        <f t="shared" si="0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6"/>
        <v>0</v>
      </c>
      <c r="P60" s="41">
        <f t="shared" si="7"/>
        <v>0</v>
      </c>
      <c r="Q60" s="78"/>
      <c r="R60" s="80"/>
      <c r="S60" s="79" t="str">
        <f t="shared" si="8"/>
        <v>-</v>
      </c>
      <c r="T60" s="43"/>
      <c r="U60" s="43"/>
      <c r="V60" s="42"/>
      <c r="W60" s="110" t="str">
        <f t="shared" si="9"/>
        <v>-</v>
      </c>
      <c r="X60" s="45"/>
      <c r="Y60" s="45"/>
      <c r="Z60" s="46" t="str">
        <f t="shared" si="10"/>
        <v>-</v>
      </c>
      <c r="AA60" s="47"/>
      <c r="AB60" s="47"/>
      <c r="AC60" s="102"/>
      <c r="AD60" s="46" t="str">
        <f t="shared" si="11"/>
        <v>-</v>
      </c>
      <c r="AE60" s="46" t="str">
        <f t="shared" si="12"/>
        <v>-</v>
      </c>
      <c r="AF60" s="48" t="str">
        <f t="shared" si="16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3"/>
        <v>-</v>
      </c>
      <c r="AO60" s="35"/>
      <c r="AP60" s="35"/>
      <c r="AQ60" s="35"/>
      <c r="AR60" s="49" t="str">
        <f t="shared" si="14"/>
        <v>-</v>
      </c>
      <c r="AS60" s="47"/>
      <c r="AT60" s="49" t="str">
        <f t="shared" si="15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66" t="s">
        <v>74</v>
      </c>
      <c r="B61" s="367"/>
      <c r="C61" s="367"/>
      <c r="D61" s="368"/>
      <c r="E61" s="51"/>
      <c r="F61" s="51">
        <f>SUM(F9:F58)</f>
        <v>225</v>
      </c>
      <c r="G61" s="52">
        <f>COS(ASIN(J61/I61))</f>
        <v>0.86275243797108114</v>
      </c>
      <c r="H61" s="224"/>
      <c r="I61" s="77">
        <f>SUM(I9:I60)</f>
        <v>209128.81764813501</v>
      </c>
      <c r="J61" s="77">
        <f>SUM(J9:J60)</f>
        <v>105741.0872694822</v>
      </c>
      <c r="K61" s="77">
        <v>1</v>
      </c>
      <c r="L61" s="77">
        <f>SUM(L9:L60)</f>
        <v>209128.81764813501</v>
      </c>
      <c r="M61" s="77">
        <f>SUM(M9:M60)</f>
        <v>105741.0872694822</v>
      </c>
      <c r="N61" s="56">
        <v>1</v>
      </c>
      <c r="O61" s="77">
        <f>L61*N61</f>
        <v>209128.81764813501</v>
      </c>
      <c r="P61" s="77">
        <f>M61*N61</f>
        <v>105741.0872694822</v>
      </c>
      <c r="Q61" s="74">
        <v>3</v>
      </c>
      <c r="R61" s="75">
        <v>220</v>
      </c>
      <c r="S61" s="76">
        <f>IF(Q61=0,0,IF(Q61&lt;3,O61/R61,O61/(R61*SQRT(3))))</f>
        <v>548.82081438390412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762.25113108875576</v>
      </c>
      <c r="X61" s="59">
        <v>30</v>
      </c>
      <c r="Y61" s="59">
        <v>3</v>
      </c>
      <c r="Z61" s="60">
        <f>IF(Q61&lt;3,(200*(1/56)*X61*W61)/(Y61*R61),(100*SQRT(3)*(1/56)*X61*W61)/(Y61*R61))</f>
        <v>107.1637733094618</v>
      </c>
      <c r="AA61" s="53">
        <v>1</v>
      </c>
      <c r="AB61" s="62">
        <v>1</v>
      </c>
      <c r="AC61" s="115">
        <v>4</v>
      </c>
      <c r="AD61" s="60">
        <f t="shared" si="11"/>
        <v>4</v>
      </c>
      <c r="AE61" s="60">
        <f t="shared" si="12"/>
        <v>80.372829982096349</v>
      </c>
      <c r="AF61" s="48">
        <f>IF(AB61=0,"-",IF(AC61=0,0,AE61))</f>
        <v>80.372829982096349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5"/>
        <v>NÃO</v>
      </c>
      <c r="AU61" s="55">
        <f>SUM(AU9:AU60)</f>
        <v>69709.60588271165</v>
      </c>
      <c r="AV61" s="55">
        <f>SUM(AV9:AV60)</f>
        <v>69709.60588271165</v>
      </c>
      <c r="AW61" s="55">
        <f>SUM(AW9:AW60)</f>
        <v>69709.60588271165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0.33333333333333326</v>
      </c>
      <c r="AV62" s="61">
        <f>AV61/L61</f>
        <v>0.33333333333333326</v>
      </c>
      <c r="AW62" s="61">
        <f>AW61/L61</f>
        <v>0.33333333333333326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2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69" t="s">
        <v>18</v>
      </c>
      <c r="AP63" s="369"/>
      <c r="AQ63" s="369"/>
      <c r="AR63" s="369"/>
      <c r="AS63" s="369"/>
      <c r="AT63" s="223"/>
      <c r="AU63" s="370">
        <f>(MAX(AU61:AW61)-(AU61+AV61+AW61)/3)/((AU61+AV61+AW61)/3)</f>
        <v>0</v>
      </c>
      <c r="AV63" s="370"/>
      <c r="AW63" s="370"/>
    </row>
    <row r="64" spans="1:73" s="10" customFormat="1">
      <c r="A64" s="95"/>
      <c r="B64" s="371" t="s">
        <v>124</v>
      </c>
      <c r="C64" s="372"/>
      <c r="D64" s="372"/>
      <c r="E64" s="373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74"/>
      <c r="AP64" s="374"/>
      <c r="AQ64" s="374"/>
      <c r="AR64" s="374"/>
      <c r="AS64" s="374"/>
      <c r="AT64" s="374"/>
      <c r="AU64" s="374"/>
      <c r="AV64" s="374"/>
      <c r="AW64" s="374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</row>
    <row r="65" spans="1:73" s="10" customFormat="1">
      <c r="A65" s="94"/>
      <c r="B65" s="93" t="s">
        <v>106</v>
      </c>
      <c r="C65" s="381" t="s">
        <v>123</v>
      </c>
      <c r="D65" s="382"/>
      <c r="E65" s="383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74"/>
      <c r="AP65" s="374"/>
      <c r="AQ65" s="374"/>
      <c r="AR65" s="374"/>
      <c r="AS65" s="374"/>
      <c r="AT65" s="374"/>
      <c r="AU65" s="374"/>
      <c r="AV65" s="374"/>
      <c r="AW65" s="374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</row>
    <row r="66" spans="1:73" s="10" customFormat="1">
      <c r="A66" s="94"/>
      <c r="B66" s="221" t="s">
        <v>79</v>
      </c>
      <c r="C66" s="378" t="s">
        <v>107</v>
      </c>
      <c r="D66" s="379"/>
      <c r="E66" s="380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74"/>
      <c r="AP66" s="374"/>
      <c r="AQ66" s="374"/>
      <c r="AR66" s="374"/>
      <c r="AS66" s="374"/>
      <c r="AT66" s="374"/>
      <c r="AU66" s="374"/>
      <c r="AV66" s="374"/>
      <c r="AW66" s="374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</row>
    <row r="67" spans="1:73" s="10" customFormat="1" ht="25.5" customHeight="1">
      <c r="A67" s="94"/>
      <c r="B67" s="221" t="s">
        <v>77</v>
      </c>
      <c r="C67" s="378" t="s">
        <v>108</v>
      </c>
      <c r="D67" s="379"/>
      <c r="E67" s="380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74"/>
      <c r="AP67" s="374"/>
      <c r="AQ67" s="374"/>
      <c r="AR67" s="374"/>
      <c r="AS67" s="374"/>
      <c r="AT67" s="374"/>
      <c r="AU67" s="374"/>
      <c r="AV67" s="374"/>
      <c r="AW67" s="374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</row>
    <row r="68" spans="1:73" s="10" customFormat="1" ht="25.5" customHeight="1">
      <c r="B68" s="221" t="s">
        <v>91</v>
      </c>
      <c r="C68" s="378" t="s">
        <v>109</v>
      </c>
      <c r="D68" s="379"/>
      <c r="E68" s="380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74"/>
      <c r="AP68" s="374"/>
      <c r="AQ68" s="374"/>
      <c r="AR68" s="374"/>
      <c r="AS68" s="374"/>
      <c r="AT68" s="374"/>
      <c r="AU68" s="374"/>
      <c r="AV68" s="374"/>
      <c r="AW68" s="374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</row>
    <row r="69" spans="1:73" s="10" customFormat="1" ht="18" customHeight="1">
      <c r="A69" s="94"/>
      <c r="B69" s="221" t="s">
        <v>78</v>
      </c>
      <c r="C69" s="378" t="s">
        <v>110</v>
      </c>
      <c r="D69" s="379"/>
      <c r="E69" s="380"/>
      <c r="I69" s="222"/>
      <c r="J69" s="34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89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</row>
    <row r="70" spans="1:73" ht="18" customHeight="1">
      <c r="B70" s="221" t="s">
        <v>111</v>
      </c>
      <c r="C70" s="378" t="s">
        <v>112</v>
      </c>
      <c r="D70" s="379"/>
      <c r="E70" s="380"/>
      <c r="L70" s="222"/>
      <c r="AA70" s="90"/>
    </row>
    <row r="71" spans="1:73" s="1" customFormat="1">
      <c r="B71" s="221" t="s">
        <v>113</v>
      </c>
      <c r="C71" s="378" t="s">
        <v>114</v>
      </c>
      <c r="D71" s="379"/>
      <c r="E71" s="380"/>
      <c r="I71" s="11"/>
      <c r="J71" s="11"/>
      <c r="K71" s="11"/>
      <c r="L71" s="222"/>
      <c r="AA71" s="90"/>
    </row>
    <row r="72" spans="1:73" s="1" customFormat="1">
      <c r="B72" s="221" t="s">
        <v>115</v>
      </c>
      <c r="C72" s="378" t="s">
        <v>116</v>
      </c>
      <c r="D72" s="379"/>
      <c r="E72" s="380"/>
      <c r="I72" s="11"/>
      <c r="J72" s="11"/>
      <c r="K72" s="11"/>
      <c r="AA72" s="90"/>
    </row>
    <row r="73" spans="1:73" s="1" customFormat="1">
      <c r="B73" s="221" t="s">
        <v>117</v>
      </c>
      <c r="C73" s="378" t="s">
        <v>118</v>
      </c>
      <c r="D73" s="379"/>
      <c r="E73" s="380"/>
      <c r="I73" s="11"/>
      <c r="J73" s="11"/>
      <c r="K73" s="11"/>
      <c r="AA73" s="90"/>
    </row>
    <row r="74" spans="1:73" s="1" customFormat="1" ht="25.5" customHeight="1">
      <c r="B74" s="221" t="s">
        <v>119</v>
      </c>
      <c r="C74" s="378" t="s">
        <v>120</v>
      </c>
      <c r="D74" s="379"/>
      <c r="E74" s="380"/>
      <c r="I74" s="11"/>
      <c r="J74" s="11"/>
      <c r="K74" s="11"/>
      <c r="AA74" s="90"/>
    </row>
    <row r="75" spans="1:73" s="1" customFormat="1" ht="25.5" customHeight="1">
      <c r="B75" s="221" t="s">
        <v>121</v>
      </c>
      <c r="C75" s="378" t="s">
        <v>122</v>
      </c>
      <c r="D75" s="379"/>
      <c r="E75" s="380"/>
      <c r="I75" s="11"/>
      <c r="J75" s="11"/>
      <c r="K75" s="11"/>
      <c r="AA75" s="90"/>
    </row>
    <row r="76" spans="1:73" s="1" customFormat="1" ht="27" customHeight="1">
      <c r="B76" s="221" t="s">
        <v>126</v>
      </c>
      <c r="C76" s="378" t="s">
        <v>127</v>
      </c>
      <c r="D76" s="379"/>
      <c r="E76" s="380"/>
      <c r="I76" s="11"/>
      <c r="J76" s="11"/>
      <c r="K76" s="11"/>
      <c r="AA76" s="90"/>
    </row>
    <row r="77" spans="1:73" s="1" customFormat="1">
      <c r="B77" s="221" t="s">
        <v>128</v>
      </c>
      <c r="C77" s="378" t="s">
        <v>129</v>
      </c>
      <c r="D77" s="379"/>
      <c r="E77" s="380"/>
      <c r="I77" s="11"/>
      <c r="J77" s="11"/>
      <c r="K77" s="11"/>
      <c r="AA77" s="90"/>
    </row>
    <row r="78" spans="1:73" s="1" customFormat="1">
      <c r="A78" s="94"/>
      <c r="B78" s="221" t="s">
        <v>130</v>
      </c>
      <c r="C78" s="378" t="s">
        <v>131</v>
      </c>
      <c r="D78" s="379"/>
      <c r="E78" s="380"/>
      <c r="I78" s="11"/>
      <c r="J78" s="11"/>
      <c r="K78" s="11"/>
      <c r="AA78" s="90"/>
    </row>
    <row r="79" spans="1:73" s="1" customFormat="1">
      <c r="B79" s="221" t="s">
        <v>14</v>
      </c>
      <c r="C79" s="378" t="s">
        <v>132</v>
      </c>
      <c r="D79" s="379"/>
      <c r="E79" s="380"/>
      <c r="I79" s="11"/>
      <c r="J79" s="11"/>
      <c r="K79" s="11"/>
      <c r="AA79" s="90"/>
    </row>
    <row r="80" spans="1:73" s="1" customFormat="1" ht="28.5" customHeight="1">
      <c r="B80" s="221" t="s">
        <v>144</v>
      </c>
      <c r="C80" s="378" t="s">
        <v>145</v>
      </c>
      <c r="D80" s="379"/>
      <c r="E80" s="380"/>
      <c r="I80" s="11"/>
      <c r="J80" s="11"/>
      <c r="K80" s="11"/>
      <c r="AA80" s="90"/>
    </row>
    <row r="81" spans="2:27" s="1" customFormat="1">
      <c r="B81" s="221" t="s">
        <v>89</v>
      </c>
      <c r="C81" s="378" t="s">
        <v>146</v>
      </c>
      <c r="D81" s="379"/>
      <c r="E81" s="380"/>
      <c r="I81" s="11"/>
      <c r="J81" s="11"/>
      <c r="K81" s="11"/>
      <c r="AA81" s="90"/>
    </row>
    <row r="82" spans="2:27" s="1" customFormat="1" ht="28.5" customHeight="1">
      <c r="B82" s="221" t="s">
        <v>90</v>
      </c>
      <c r="C82" s="378" t="s">
        <v>147</v>
      </c>
      <c r="D82" s="379"/>
      <c r="E82" s="380"/>
      <c r="I82" s="11"/>
      <c r="J82" s="11"/>
      <c r="K82" s="11"/>
      <c r="AA82" s="90"/>
    </row>
    <row r="83" spans="2:27" s="1" customFormat="1">
      <c r="B83" s="221" t="s">
        <v>148</v>
      </c>
      <c r="C83" s="378" t="s">
        <v>149</v>
      </c>
      <c r="D83" s="379"/>
      <c r="E83" s="380"/>
      <c r="I83" s="11"/>
      <c r="J83" s="11"/>
      <c r="K83" s="11"/>
      <c r="AA83" s="90"/>
    </row>
    <row r="84" spans="2:27" s="1" customFormat="1">
      <c r="B84" s="221" t="s">
        <v>150</v>
      </c>
      <c r="C84" s="378" t="s">
        <v>151</v>
      </c>
      <c r="D84" s="379"/>
      <c r="E84" s="380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Rca Xl</vt:lpstr>
      <vt:lpstr>FCA-FCT</vt:lpstr>
      <vt:lpstr>Tabela eletroduto</vt:lpstr>
      <vt:lpstr>Tabela Cabos</vt:lpstr>
      <vt:lpstr>QD-11</vt:lpstr>
      <vt:lpstr>QD-12</vt:lpstr>
      <vt:lpstr>QD-13</vt:lpstr>
      <vt:lpstr>QD-14</vt:lpstr>
      <vt:lpstr>CCM-15</vt:lpstr>
      <vt:lpstr>CCM-16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2019-02-05T05:52:51Z</dcterms:modified>
</cp:coreProperties>
</file>