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ados\Desktop\Treinamento Cartão Lucrativo\Módulo 5 - TRANSFERENCIAS BONIFICADAS DE PONTOS PARA MILHAS (+ QUE DOBRANDO SUAS MILHAS)\AULA BUMERANGUE\"/>
    </mc:Choice>
  </mc:AlternateContent>
  <xr:revisionPtr revIDLastSave="0" documentId="13_ncr:1_{EAC08E69-738A-415A-8B95-75B7F6EC6F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umerangue LatamPass" sheetId="1" r:id="rId1"/>
    <sheet name="Bumerangue LatamPass Clube 5k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" l="1"/>
  <c r="D9" i="2" s="1"/>
  <c r="E9" i="1"/>
  <c r="E10" i="2" l="1"/>
  <c r="D10" i="2" s="1"/>
  <c r="D15" i="2" s="1"/>
  <c r="D9" i="1"/>
  <c r="E10" i="1"/>
  <c r="D10" i="1" s="1"/>
  <c r="E12" i="2" l="1"/>
  <c r="D17" i="2" s="1"/>
  <c r="D20" i="2" s="1"/>
  <c r="I15" i="2"/>
  <c r="E13" i="2"/>
  <c r="E13" i="1"/>
  <c r="E12" i="1"/>
  <c r="D17" i="1" s="1"/>
  <c r="D20" i="1" s="1"/>
  <c r="D13" i="2" l="1"/>
  <c r="E24" i="2"/>
  <c r="E26" i="2" s="1"/>
  <c r="D29" i="2" s="1"/>
  <c r="D32" i="2" s="1"/>
  <c r="I16" i="2" s="1"/>
  <c r="I17" i="2" s="1"/>
  <c r="I18" i="2" s="1"/>
  <c r="E24" i="1"/>
  <c r="E26" i="1" s="1"/>
  <c r="D29" i="1" s="1"/>
  <c r="D32" i="1" s="1"/>
  <c r="D13" i="1"/>
  <c r="D24" i="1" l="1"/>
  <c r="D28" i="1" s="1"/>
  <c r="D16" i="1"/>
  <c r="D24" i="2"/>
  <c r="D28" i="2" s="1"/>
  <c r="D30" i="2" s="1"/>
  <c r="D16" i="2"/>
  <c r="I16" i="1"/>
  <c r="I17" i="1" s="1"/>
  <c r="I18" i="1" s="1"/>
  <c r="D18" i="1" l="1"/>
  <c r="D21" i="1"/>
  <c r="D18" i="2"/>
  <c r="D21" i="2"/>
  <c r="D33" i="2"/>
  <c r="D33" i="1"/>
</calcChain>
</file>

<file path=xl/sharedStrings.xml><?xml version="1.0" encoding="utf-8"?>
<sst xmlns="http://schemas.openxmlformats.org/spreadsheetml/2006/main" count="76" uniqueCount="37">
  <si>
    <t>PROMOÇÃO BUMERANGUE 1ª ETAPA</t>
  </si>
  <si>
    <t>Etapas</t>
  </si>
  <si>
    <t>Custo</t>
  </si>
  <si>
    <t>QTD Pontos</t>
  </si>
  <si>
    <t>QUANTIDADE TOTAL A TRANSFERIR</t>
  </si>
  <si>
    <t>Clube Livelo 20.000</t>
  </si>
  <si>
    <t>1x</t>
  </si>
  <si>
    <t>Compra de Pontos 40% Desconto</t>
  </si>
  <si>
    <t>10x</t>
  </si>
  <si>
    <t>VALOR DE VENDA LATAMPASS</t>
  </si>
  <si>
    <t>Pontos adicionais no carrinho</t>
  </si>
  <si>
    <t>VALOR DE VENDA 2 ETAPA</t>
  </si>
  <si>
    <t>TRANSFERIDOS OS PONTOS PARA LATAMPASS</t>
  </si>
  <si>
    <t>PORCENTAGEM BÔNUS PROMOÇÃO</t>
  </si>
  <si>
    <t>Bônus recebido na LatamPass</t>
  </si>
  <si>
    <t>Pontos de Volta  Saldo na Livelo</t>
  </si>
  <si>
    <t>RESULTADO FINAL OPERAÇÂO COMPLETA</t>
  </si>
  <si>
    <t>CUSTOS TOTAIS</t>
  </si>
  <si>
    <t>TOTAL DO INVESTIMENTO</t>
  </si>
  <si>
    <t>CUSTO EFETIVO</t>
  </si>
  <si>
    <t>TOTAL DAS VENDAS</t>
  </si>
  <si>
    <t>TOTAL DE PONTOS LATAMPASS</t>
  </si>
  <si>
    <t>LUCRO EM REAIS</t>
  </si>
  <si>
    <t>CPM EFETIVO LATAMPASS</t>
  </si>
  <si>
    <t>ROI %</t>
  </si>
  <si>
    <t>VALOR TOTAL APÓS VENDA</t>
  </si>
  <si>
    <t>LUCRO CONTÁBIL</t>
  </si>
  <si>
    <t>SEGUNDA ETAPA - VENDENDO O ESTOQUE</t>
  </si>
  <si>
    <t>ESTOQUE LIVELO RESTANTE</t>
  </si>
  <si>
    <t>TRANSFERENCIA PARA SMILES</t>
  </si>
  <si>
    <t>Bônus recebido ao transferir</t>
  </si>
  <si>
    <t>TOTAL DE PONTOS</t>
  </si>
  <si>
    <t>CPM EFETIVO</t>
  </si>
  <si>
    <t>LUCRO CONTABIL</t>
  </si>
  <si>
    <t>CARTÃO LUCRATIVO</t>
  </si>
  <si>
    <t xml:space="preserve">CARTÃO LUCRATIVO </t>
  </si>
  <si>
    <t>Clube Livelo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</si>
</sst>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8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u/>
      <sz val="10"/>
      <color rgb="FFFFFFFF"/>
      <name val="Arial"/>
    </font>
    <font>
      <b/>
      <u/>
      <sz val="10"/>
      <color rgb="FFFFFFFF"/>
      <name val="Arial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9FC5E8"/>
        <bgColor rgb="FF9FC5E8"/>
      </patternFill>
    </fill>
    <fill>
      <patternFill patternType="solid">
        <fgColor rgb="FF6D9EEB"/>
        <bgColor rgb="FF6D9EEB"/>
      </patternFill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  <fill>
      <patternFill patternType="solid">
        <fgColor rgb="FFFF9900"/>
        <bgColor rgb="FFFF9900"/>
      </patternFill>
    </fill>
    <fill>
      <patternFill patternType="solid">
        <fgColor theme="0" tint="-0.34998626667073579"/>
        <bgColor rgb="FF783F04"/>
      </patternFill>
    </fill>
    <fill>
      <patternFill patternType="solid">
        <fgColor theme="0" tint="-0.34998626667073579"/>
        <bgColor rgb="FFB45F0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34998626667073579"/>
        <bgColor rgb="FF783F04"/>
      </patternFill>
    </fill>
    <fill>
      <patternFill patternType="solid">
        <fgColor theme="2" tint="-0.34998626667073579"/>
        <bgColor rgb="FFB45F06"/>
      </patternFill>
    </fill>
    <fill>
      <patternFill patternType="solid">
        <fgColor theme="2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/>
    <xf numFmtId="164" fontId="3" fillId="0" borderId="10" xfId="0" applyNumberFormat="1" applyFont="1" applyBorder="1" applyAlignment="1"/>
    <xf numFmtId="164" fontId="1" fillId="0" borderId="10" xfId="0" applyNumberFormat="1" applyFont="1" applyBorder="1" applyAlignment="1"/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0" fontId="1" fillId="0" borderId="0" xfId="0" applyFont="1" applyAlignment="1"/>
    <xf numFmtId="10" fontId="3" fillId="0" borderId="10" xfId="0" applyNumberFormat="1" applyFont="1" applyBorder="1" applyAlignment="1"/>
    <xf numFmtId="0" fontId="1" fillId="0" borderId="10" xfId="0" applyFont="1" applyBorder="1"/>
    <xf numFmtId="164" fontId="1" fillId="0" borderId="10" xfId="0" applyNumberFormat="1" applyFont="1" applyBorder="1"/>
    <xf numFmtId="3" fontId="1" fillId="0" borderId="10" xfId="0" applyNumberFormat="1" applyFont="1" applyBorder="1"/>
    <xf numFmtId="10" fontId="1" fillId="0" borderId="10" xfId="0" applyNumberFormat="1" applyFont="1" applyBorder="1"/>
    <xf numFmtId="0" fontId="1" fillId="8" borderId="1" xfId="0" applyFont="1" applyFill="1" applyBorder="1" applyAlignment="1"/>
    <xf numFmtId="0" fontId="3" fillId="10" borderId="3" xfId="0" applyFont="1" applyFill="1" applyBorder="1"/>
    <xf numFmtId="0" fontId="3" fillId="10" borderId="4" xfId="0" applyFont="1" applyFill="1" applyBorder="1"/>
    <xf numFmtId="0" fontId="2" fillId="9" borderId="0" xfId="0" applyFont="1" applyFill="1" applyAlignment="1">
      <alignment horizontal="center"/>
    </xf>
    <xf numFmtId="0" fontId="0" fillId="10" borderId="0" xfId="0" applyFont="1" applyFill="1" applyAlignment="1"/>
    <xf numFmtId="0" fontId="3" fillId="10" borderId="2" xfId="0" applyFont="1" applyFill="1" applyBorder="1"/>
    <xf numFmtId="0" fontId="4" fillId="9" borderId="0" xfId="0" applyFont="1" applyFill="1" applyAlignment="1"/>
    <xf numFmtId="0" fontId="7" fillId="9" borderId="0" xfId="0" applyFont="1" applyFill="1" applyAlignment="1"/>
    <xf numFmtId="0" fontId="5" fillId="9" borderId="5" xfId="0" applyFont="1" applyFill="1" applyBorder="1" applyAlignment="1"/>
    <xf numFmtId="0" fontId="3" fillId="10" borderId="5" xfId="0" applyFont="1" applyFill="1" applyBorder="1"/>
    <xf numFmtId="0" fontId="3" fillId="10" borderId="6" xfId="0" applyFont="1" applyFill="1" applyBorder="1"/>
    <xf numFmtId="0" fontId="2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/>
    <xf numFmtId="0" fontId="1" fillId="0" borderId="7" xfId="0" applyFont="1" applyBorder="1" applyAlignment="1"/>
    <xf numFmtId="0" fontId="2" fillId="4" borderId="7" xfId="0" applyFont="1" applyFill="1" applyBorder="1" applyAlignment="1">
      <alignment horizontal="center"/>
    </xf>
    <xf numFmtId="0" fontId="2" fillId="5" borderId="7" xfId="0" applyFont="1" applyFill="1" applyBorder="1" applyAlignment="1"/>
    <xf numFmtId="0" fontId="2" fillId="6" borderId="7" xfId="0" applyFont="1" applyFill="1" applyBorder="1" applyAlignment="1"/>
    <xf numFmtId="0" fontId="2" fillId="7" borderId="7" xfId="0" applyFont="1" applyFill="1" applyBorder="1" applyAlignment="1">
      <alignment horizontal="center"/>
    </xf>
    <xf numFmtId="0" fontId="1" fillId="11" borderId="1" xfId="0" applyFont="1" applyFill="1" applyBorder="1" applyAlignment="1"/>
    <xf numFmtId="0" fontId="3" fillId="13" borderId="3" xfId="0" applyFont="1" applyFill="1" applyBorder="1"/>
    <xf numFmtId="0" fontId="3" fillId="13" borderId="4" xfId="0" applyFont="1" applyFill="1" applyBorder="1"/>
    <xf numFmtId="0" fontId="2" fillId="12" borderId="0" xfId="0" applyFont="1" applyFill="1" applyAlignment="1">
      <alignment horizontal="center"/>
    </xf>
    <xf numFmtId="0" fontId="0" fillId="13" borderId="0" xfId="0" applyFont="1" applyFill="1" applyAlignment="1"/>
    <xf numFmtId="0" fontId="3" fillId="13" borderId="2" xfId="0" applyFont="1" applyFill="1" applyBorder="1"/>
    <xf numFmtId="0" fontId="4" fillId="12" borderId="0" xfId="0" applyFont="1" applyFill="1" applyAlignment="1"/>
    <xf numFmtId="0" fontId="7" fillId="12" borderId="0" xfId="0" applyFont="1" applyFill="1" applyAlignment="1"/>
    <xf numFmtId="0" fontId="6" fillId="13" borderId="0" xfId="0" applyFont="1" applyFill="1" applyAlignment="1"/>
    <xf numFmtId="0" fontId="6" fillId="13" borderId="2" xfId="0" applyFont="1" applyFill="1" applyBorder="1"/>
    <xf numFmtId="0" fontId="5" fillId="12" borderId="5" xfId="0" applyFont="1" applyFill="1" applyBorder="1" applyAlignment="1"/>
    <xf numFmtId="0" fontId="3" fillId="13" borderId="5" xfId="0" applyFont="1" applyFill="1" applyBorder="1"/>
    <xf numFmtId="0" fontId="3" fillId="1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923925</xdr:colOff>
      <xdr:row>5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13A14E3-16A6-4AB5-9DFD-64EA29882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392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952500</xdr:colOff>
      <xdr:row>5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A3E6F46-20D6-4B2F-AFAF-67B8C54F9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3"/>
  <sheetViews>
    <sheetView tabSelected="1" workbookViewId="0">
      <selection activeCell="L1" sqref="L1:P1048576"/>
    </sheetView>
  </sheetViews>
  <sheetFormatPr defaultColWidth="14.42578125" defaultRowHeight="15.75" customHeight="1" x14ac:dyDescent="0.2"/>
  <cols>
    <col min="6" max="6" width="4.85546875" customWidth="1"/>
    <col min="7" max="7" width="22.28515625" customWidth="1"/>
    <col min="10" max="10" width="8" customWidth="1"/>
    <col min="11" max="11" width="6.28515625" customWidth="1"/>
  </cols>
  <sheetData>
    <row r="1" spans="1:9" ht="12.75" x14ac:dyDescent="0.2">
      <c r="A1" s="13"/>
      <c r="B1" s="16"/>
      <c r="C1" s="17"/>
      <c r="D1" s="17"/>
      <c r="E1" s="18"/>
    </row>
    <row r="2" spans="1:9" ht="12.75" x14ac:dyDescent="0.2">
      <c r="A2" s="14"/>
      <c r="B2" s="19"/>
      <c r="C2" s="17"/>
      <c r="D2" s="17"/>
      <c r="E2" s="18"/>
    </row>
    <row r="3" spans="1:9" ht="12.75" x14ac:dyDescent="0.2">
      <c r="A3" s="14"/>
      <c r="B3" s="20" t="s">
        <v>34</v>
      </c>
      <c r="C3" s="17"/>
      <c r="D3" s="17"/>
      <c r="E3" s="18"/>
    </row>
    <row r="4" spans="1:9" ht="12.75" x14ac:dyDescent="0.2">
      <c r="A4" s="14"/>
      <c r="B4" s="19"/>
      <c r="C4" s="17"/>
      <c r="D4" s="17"/>
      <c r="E4" s="18"/>
    </row>
    <row r="5" spans="1:9" ht="15" customHeight="1" x14ac:dyDescent="0.2">
      <c r="A5" s="15"/>
      <c r="B5" s="21"/>
      <c r="C5" s="22"/>
      <c r="D5" s="22"/>
      <c r="E5" s="23"/>
    </row>
    <row r="6" spans="1:9" ht="12.75" x14ac:dyDescent="0.2">
      <c r="A6" s="24" t="s">
        <v>0</v>
      </c>
      <c r="B6" s="25"/>
      <c r="C6" s="25"/>
      <c r="D6" s="25"/>
      <c r="E6" s="26"/>
    </row>
    <row r="7" spans="1:9" ht="12.75" x14ac:dyDescent="0.2">
      <c r="A7" s="27" t="s">
        <v>1</v>
      </c>
      <c r="B7" s="25"/>
      <c r="C7" s="26"/>
      <c r="D7" s="1" t="s">
        <v>2</v>
      </c>
      <c r="E7" s="1" t="s">
        <v>3</v>
      </c>
      <c r="G7" s="28" t="s">
        <v>4</v>
      </c>
      <c r="H7" s="26"/>
      <c r="I7" s="2">
        <v>100000</v>
      </c>
    </row>
    <row r="8" spans="1:9" ht="12.75" x14ac:dyDescent="0.2">
      <c r="A8" s="29" t="s">
        <v>36</v>
      </c>
      <c r="B8" s="25"/>
      <c r="C8" s="26"/>
      <c r="D8" s="3">
        <v>42</v>
      </c>
      <c r="E8" s="5">
        <v>1000</v>
      </c>
      <c r="F8" s="7" t="s">
        <v>6</v>
      </c>
    </row>
    <row r="9" spans="1:9" ht="12.75" x14ac:dyDescent="0.2">
      <c r="A9" s="29" t="s">
        <v>7</v>
      </c>
      <c r="B9" s="25"/>
      <c r="C9" s="26"/>
      <c r="D9" s="4">
        <f>E9/1000*42</f>
        <v>1638</v>
      </c>
      <c r="E9" s="6">
        <f>(I7/2.5)-E8</f>
        <v>39000</v>
      </c>
      <c r="F9" s="7" t="s">
        <v>8</v>
      </c>
      <c r="G9" s="28" t="s">
        <v>9</v>
      </c>
      <c r="H9" s="26"/>
      <c r="I9" s="3">
        <v>30</v>
      </c>
    </row>
    <row r="10" spans="1:9" ht="12.75" x14ac:dyDescent="0.2">
      <c r="A10" s="29" t="s">
        <v>10</v>
      </c>
      <c r="B10" s="25"/>
      <c r="C10" s="26"/>
      <c r="D10" s="4">
        <f>E10/1000*41.769</f>
        <v>2506.14</v>
      </c>
      <c r="E10" s="6">
        <f>I7-E9-E8</f>
        <v>60000</v>
      </c>
      <c r="F10" s="7" t="s">
        <v>8</v>
      </c>
      <c r="G10" s="28" t="s">
        <v>11</v>
      </c>
      <c r="H10" s="26"/>
      <c r="I10" s="3">
        <v>24</v>
      </c>
    </row>
    <row r="11" spans="1:9" ht="12.75" x14ac:dyDescent="0.2">
      <c r="A11" s="24" t="s">
        <v>12</v>
      </c>
      <c r="B11" s="25"/>
      <c r="C11" s="25"/>
      <c r="D11" s="25"/>
      <c r="E11" s="26"/>
      <c r="G11" s="28" t="s">
        <v>13</v>
      </c>
      <c r="H11" s="26"/>
      <c r="I11" s="8">
        <v>0.8</v>
      </c>
    </row>
    <row r="12" spans="1:9" ht="12.75" x14ac:dyDescent="0.2">
      <c r="A12" s="29" t="s">
        <v>14</v>
      </c>
      <c r="B12" s="25"/>
      <c r="C12" s="26"/>
      <c r="D12" s="4">
        <v>0</v>
      </c>
      <c r="E12" s="6">
        <f>SUM(E8:E10)*0.3</f>
        <v>30000</v>
      </c>
    </row>
    <row r="13" spans="1:9" ht="12.75" x14ac:dyDescent="0.2">
      <c r="A13" s="29" t="s">
        <v>15</v>
      </c>
      <c r="B13" s="25"/>
      <c r="C13" s="26"/>
      <c r="D13" s="4">
        <f>E13*42/1000</f>
        <v>1470</v>
      </c>
      <c r="E13" s="9">
        <f>SUM(E8:E10)*0.35</f>
        <v>35000</v>
      </c>
    </row>
    <row r="14" spans="1:9" ht="12.75" x14ac:dyDescent="0.2">
      <c r="G14" s="30" t="s">
        <v>16</v>
      </c>
      <c r="H14" s="25"/>
      <c r="I14" s="26"/>
    </row>
    <row r="15" spans="1:9" ht="12.75" x14ac:dyDescent="0.2">
      <c r="A15" s="31" t="s">
        <v>17</v>
      </c>
      <c r="B15" s="25"/>
      <c r="C15" s="26"/>
      <c r="D15" s="10">
        <v>4186.1400000000003</v>
      </c>
      <c r="G15" s="29" t="s">
        <v>18</v>
      </c>
      <c r="H15" s="26"/>
      <c r="I15" s="10">
        <v>4186.1400000000003</v>
      </c>
    </row>
    <row r="16" spans="1:9" ht="12.75" x14ac:dyDescent="0.2">
      <c r="A16" s="31" t="s">
        <v>19</v>
      </c>
      <c r="B16" s="25"/>
      <c r="C16" s="26"/>
      <c r="D16" s="10">
        <f>D15-D13</f>
        <v>2716.1400000000003</v>
      </c>
      <c r="G16" s="29" t="s">
        <v>20</v>
      </c>
      <c r="H16" s="26"/>
      <c r="I16" s="10">
        <f>D20+D32</f>
        <v>5412</v>
      </c>
    </row>
    <row r="17" spans="1:9" ht="12.75" x14ac:dyDescent="0.2">
      <c r="A17" s="31" t="s">
        <v>21</v>
      </c>
      <c r="B17" s="25"/>
      <c r="C17" s="26"/>
      <c r="D17" s="11">
        <f>SUM(E8:E10)+E12</f>
        <v>130000</v>
      </c>
      <c r="G17" s="29" t="s">
        <v>22</v>
      </c>
      <c r="H17" s="26"/>
      <c r="I17" s="10">
        <f>I16-I15</f>
        <v>1225.8599999999997</v>
      </c>
    </row>
    <row r="18" spans="1:9" ht="12.75" x14ac:dyDescent="0.2">
      <c r="A18" s="31" t="s">
        <v>23</v>
      </c>
      <c r="B18" s="25"/>
      <c r="C18" s="26"/>
      <c r="D18" s="10">
        <f>D16/D17*1000</f>
        <v>20.893384615384619</v>
      </c>
      <c r="G18" s="29" t="s">
        <v>24</v>
      </c>
      <c r="H18" s="26"/>
      <c r="I18" s="12">
        <f>I17/I15</f>
        <v>0.29283779328928311</v>
      </c>
    </row>
    <row r="19" spans="1:9" ht="12.75" x14ac:dyDescent="0.2"/>
    <row r="20" spans="1:9" ht="12.75" x14ac:dyDescent="0.2">
      <c r="A20" s="32" t="s">
        <v>25</v>
      </c>
      <c r="B20" s="25"/>
      <c r="C20" s="26"/>
      <c r="D20" s="10">
        <f>D17*I9/1000</f>
        <v>3900</v>
      </c>
    </row>
    <row r="21" spans="1:9" ht="12.75" x14ac:dyDescent="0.2">
      <c r="A21" s="32" t="s">
        <v>26</v>
      </c>
      <c r="B21" s="25"/>
      <c r="C21" s="26"/>
      <c r="D21" s="10">
        <f>D20-D16</f>
        <v>1183.8599999999997</v>
      </c>
    </row>
    <row r="23" spans="1:9" ht="12.75" x14ac:dyDescent="0.2">
      <c r="A23" s="24" t="s">
        <v>27</v>
      </c>
      <c r="B23" s="25"/>
      <c r="C23" s="25"/>
      <c r="D23" s="25"/>
      <c r="E23" s="26"/>
    </row>
    <row r="24" spans="1:9" ht="12.75" x14ac:dyDescent="0.2">
      <c r="A24" s="29" t="s">
        <v>28</v>
      </c>
      <c r="B24" s="25"/>
      <c r="C24" s="26"/>
      <c r="D24" s="4">
        <f t="shared" ref="D24:E24" si="0">D13</f>
        <v>1470</v>
      </c>
      <c r="E24" s="9">
        <f t="shared" si="0"/>
        <v>35000</v>
      </c>
    </row>
    <row r="25" spans="1:9" ht="12.75" x14ac:dyDescent="0.2">
      <c r="A25" s="33" t="s">
        <v>29</v>
      </c>
      <c r="B25" s="25"/>
      <c r="C25" s="25"/>
      <c r="D25" s="25"/>
      <c r="E25" s="26"/>
    </row>
    <row r="26" spans="1:9" ht="12.75" x14ac:dyDescent="0.2">
      <c r="A26" s="29" t="s">
        <v>30</v>
      </c>
      <c r="B26" s="25"/>
      <c r="C26" s="26"/>
      <c r="D26" s="2">
        <v>0</v>
      </c>
      <c r="E26" s="9">
        <f>E24*I11</f>
        <v>28000</v>
      </c>
    </row>
    <row r="28" spans="1:9" ht="12.75" x14ac:dyDescent="0.2">
      <c r="A28" s="31" t="s">
        <v>17</v>
      </c>
      <c r="B28" s="25"/>
      <c r="C28" s="26"/>
      <c r="D28" s="10">
        <f>D24</f>
        <v>1470</v>
      </c>
    </row>
    <row r="29" spans="1:9" ht="12.75" x14ac:dyDescent="0.2">
      <c r="A29" s="31" t="s">
        <v>31</v>
      </c>
      <c r="B29" s="25"/>
      <c r="C29" s="26"/>
      <c r="D29" s="9">
        <f>E26+E24</f>
        <v>63000</v>
      </c>
    </row>
    <row r="30" spans="1:9" ht="12.75" x14ac:dyDescent="0.2">
      <c r="A30" s="31" t="s">
        <v>32</v>
      </c>
      <c r="B30" s="25"/>
      <c r="C30" s="26"/>
      <c r="D30" s="10">
        <v>24</v>
      </c>
    </row>
    <row r="32" spans="1:9" ht="12.75" x14ac:dyDescent="0.2">
      <c r="A32" s="32" t="s">
        <v>25</v>
      </c>
      <c r="B32" s="25"/>
      <c r="C32" s="26"/>
      <c r="D32" s="10">
        <f>D29*I10/1000</f>
        <v>1512</v>
      </c>
    </row>
    <row r="33" spans="1:4" ht="12.75" x14ac:dyDescent="0.2">
      <c r="A33" s="32" t="s">
        <v>33</v>
      </c>
      <c r="B33" s="25"/>
      <c r="C33" s="26"/>
      <c r="D33" s="10">
        <f>D32-D28</f>
        <v>42</v>
      </c>
    </row>
  </sheetData>
  <mergeCells count="38">
    <mergeCell ref="A32:C32"/>
    <mergeCell ref="A33:C33"/>
    <mergeCell ref="A21:C21"/>
    <mergeCell ref="A23:E23"/>
    <mergeCell ref="A24:C24"/>
    <mergeCell ref="A25:E25"/>
    <mergeCell ref="A26:C26"/>
    <mergeCell ref="A28:C28"/>
    <mergeCell ref="A29:C29"/>
    <mergeCell ref="A16:C16"/>
    <mergeCell ref="A17:C17"/>
    <mergeCell ref="A18:C18"/>
    <mergeCell ref="A20:C20"/>
    <mergeCell ref="A30:C30"/>
    <mergeCell ref="A10:C10"/>
    <mergeCell ref="A11:E11"/>
    <mergeCell ref="G17:H17"/>
    <mergeCell ref="G18:H18"/>
    <mergeCell ref="G10:H10"/>
    <mergeCell ref="G11:H11"/>
    <mergeCell ref="G14:I14"/>
    <mergeCell ref="G15:H15"/>
    <mergeCell ref="G16:H16"/>
    <mergeCell ref="A12:C12"/>
    <mergeCell ref="A13:C13"/>
    <mergeCell ref="A15:C15"/>
    <mergeCell ref="A6:E6"/>
    <mergeCell ref="A7:C7"/>
    <mergeCell ref="G7:H7"/>
    <mergeCell ref="A8:C8"/>
    <mergeCell ref="A9:C9"/>
    <mergeCell ref="G9:H9"/>
    <mergeCell ref="A1:A5"/>
    <mergeCell ref="B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33"/>
  <sheetViews>
    <sheetView workbookViewId="0">
      <selection sqref="A1:A5"/>
    </sheetView>
  </sheetViews>
  <sheetFormatPr defaultColWidth="14.42578125" defaultRowHeight="15.75" customHeight="1" x14ac:dyDescent="0.2"/>
  <cols>
    <col min="6" max="6" width="4.85546875" customWidth="1"/>
    <col min="7" max="7" width="22.28515625" customWidth="1"/>
    <col min="10" max="10" width="8" customWidth="1"/>
    <col min="11" max="11" width="6.28515625" customWidth="1"/>
  </cols>
  <sheetData>
    <row r="1" spans="1:9" ht="12.75" x14ac:dyDescent="0.2">
      <c r="A1" s="34"/>
      <c r="B1" s="37"/>
      <c r="C1" s="38"/>
      <c r="D1" s="38"/>
      <c r="E1" s="39"/>
    </row>
    <row r="2" spans="1:9" ht="12.75" x14ac:dyDescent="0.2">
      <c r="A2" s="35"/>
      <c r="B2" s="40"/>
      <c r="C2" s="38"/>
      <c r="D2" s="38"/>
      <c r="E2" s="39"/>
    </row>
    <row r="3" spans="1:9" ht="12.75" x14ac:dyDescent="0.2">
      <c r="A3" s="35"/>
      <c r="B3" s="41" t="s">
        <v>35</v>
      </c>
      <c r="C3" s="42"/>
      <c r="D3" s="42"/>
      <c r="E3" s="43"/>
    </row>
    <row r="4" spans="1:9" ht="12.75" x14ac:dyDescent="0.2">
      <c r="A4" s="35"/>
      <c r="B4" s="40"/>
      <c r="C4" s="38"/>
      <c r="D4" s="38"/>
      <c r="E4" s="39"/>
    </row>
    <row r="5" spans="1:9" ht="15" customHeight="1" x14ac:dyDescent="0.2">
      <c r="A5" s="36"/>
      <c r="B5" s="44"/>
      <c r="C5" s="45"/>
      <c r="D5" s="45"/>
      <c r="E5" s="46"/>
    </row>
    <row r="6" spans="1:9" ht="12.75" x14ac:dyDescent="0.2">
      <c r="A6" s="24" t="s">
        <v>0</v>
      </c>
      <c r="B6" s="25"/>
      <c r="C6" s="25"/>
      <c r="D6" s="25"/>
      <c r="E6" s="26"/>
    </row>
    <row r="7" spans="1:9" ht="12.75" x14ac:dyDescent="0.2">
      <c r="A7" s="27" t="s">
        <v>1</v>
      </c>
      <c r="B7" s="25"/>
      <c r="C7" s="26"/>
      <c r="D7" s="1" t="s">
        <v>2</v>
      </c>
      <c r="E7" s="1" t="s">
        <v>3</v>
      </c>
      <c r="G7" s="28" t="s">
        <v>4</v>
      </c>
      <c r="H7" s="26"/>
      <c r="I7" s="2">
        <v>100000</v>
      </c>
    </row>
    <row r="8" spans="1:9" ht="12.75" x14ac:dyDescent="0.2">
      <c r="A8" s="29" t="s">
        <v>5</v>
      </c>
      <c r="B8" s="25"/>
      <c r="C8" s="26"/>
      <c r="D8" s="4">
        <v>799.9</v>
      </c>
      <c r="E8" s="6">
        <v>20000</v>
      </c>
      <c r="F8" s="7" t="s">
        <v>6</v>
      </c>
    </row>
    <row r="9" spans="1:9" ht="12.75" x14ac:dyDescent="0.2">
      <c r="A9" s="29" t="s">
        <v>7</v>
      </c>
      <c r="B9" s="25"/>
      <c r="C9" s="26"/>
      <c r="D9" s="4">
        <f>E9/1000*42</f>
        <v>840</v>
      </c>
      <c r="E9" s="6">
        <f>(I7/2.5)-E8</f>
        <v>20000</v>
      </c>
      <c r="F9" s="7" t="s">
        <v>8</v>
      </c>
      <c r="G9" s="28" t="s">
        <v>9</v>
      </c>
      <c r="H9" s="26"/>
      <c r="I9" s="3">
        <v>29</v>
      </c>
    </row>
    <row r="10" spans="1:9" ht="12.75" x14ac:dyDescent="0.2">
      <c r="A10" s="29" t="s">
        <v>10</v>
      </c>
      <c r="B10" s="25"/>
      <c r="C10" s="26"/>
      <c r="D10" s="4">
        <f>E10/1000*41.769</f>
        <v>2506.14</v>
      </c>
      <c r="E10" s="6">
        <f>I7-E9-E8</f>
        <v>60000</v>
      </c>
      <c r="F10" s="7" t="s">
        <v>8</v>
      </c>
      <c r="G10" s="28" t="s">
        <v>11</v>
      </c>
      <c r="H10" s="26"/>
      <c r="I10" s="3">
        <v>24</v>
      </c>
    </row>
    <row r="11" spans="1:9" ht="12.75" x14ac:dyDescent="0.2">
      <c r="A11" s="24" t="s">
        <v>12</v>
      </c>
      <c r="B11" s="25"/>
      <c r="C11" s="25"/>
      <c r="D11" s="25"/>
      <c r="E11" s="26"/>
      <c r="G11" s="28" t="s">
        <v>13</v>
      </c>
      <c r="H11" s="26"/>
      <c r="I11" s="8">
        <v>0.8</v>
      </c>
    </row>
    <row r="12" spans="1:9" ht="12.75" x14ac:dyDescent="0.2">
      <c r="A12" s="29" t="s">
        <v>14</v>
      </c>
      <c r="B12" s="25"/>
      <c r="C12" s="26"/>
      <c r="D12" s="4">
        <v>0</v>
      </c>
      <c r="E12" s="6">
        <f>SUM(E8:E10)*0.15</f>
        <v>15000</v>
      </c>
    </row>
    <row r="13" spans="1:9" ht="12.75" x14ac:dyDescent="0.2">
      <c r="A13" s="29" t="s">
        <v>15</v>
      </c>
      <c r="B13" s="25"/>
      <c r="C13" s="26"/>
      <c r="D13" s="4">
        <f>E13*42/1000</f>
        <v>1470</v>
      </c>
      <c r="E13" s="9">
        <f>SUM(E8:E10)*0.35</f>
        <v>35000</v>
      </c>
    </row>
    <row r="14" spans="1:9" ht="12.75" x14ac:dyDescent="0.2">
      <c r="G14" s="30" t="s">
        <v>16</v>
      </c>
      <c r="H14" s="25"/>
      <c r="I14" s="26"/>
    </row>
    <row r="15" spans="1:9" ht="12.75" x14ac:dyDescent="0.2">
      <c r="A15" s="31" t="s">
        <v>17</v>
      </c>
      <c r="B15" s="25"/>
      <c r="C15" s="26"/>
      <c r="D15" s="10">
        <f>D10+D9+D8</f>
        <v>4146.04</v>
      </c>
      <c r="G15" s="29" t="s">
        <v>18</v>
      </c>
      <c r="H15" s="26"/>
      <c r="I15" s="10">
        <f>SUM(D8:D10)</f>
        <v>4146.04</v>
      </c>
    </row>
    <row r="16" spans="1:9" ht="12.75" x14ac:dyDescent="0.2">
      <c r="A16" s="31" t="s">
        <v>19</v>
      </c>
      <c r="B16" s="25"/>
      <c r="C16" s="26"/>
      <c r="D16" s="10">
        <f>D15-D13</f>
        <v>2676.04</v>
      </c>
      <c r="G16" s="29" t="s">
        <v>20</v>
      </c>
      <c r="H16" s="26"/>
      <c r="I16" s="10">
        <f>D20+D32</f>
        <v>4847</v>
      </c>
    </row>
    <row r="17" spans="1:9" ht="12.75" x14ac:dyDescent="0.2">
      <c r="A17" s="31" t="s">
        <v>21</v>
      </c>
      <c r="B17" s="25"/>
      <c r="C17" s="26"/>
      <c r="D17" s="11">
        <f>SUM(E8:E10)+E12</f>
        <v>115000</v>
      </c>
      <c r="G17" s="29" t="s">
        <v>22</v>
      </c>
      <c r="H17" s="26"/>
      <c r="I17" s="10">
        <f>I16-I15</f>
        <v>700.96</v>
      </c>
    </row>
    <row r="18" spans="1:9" ht="12.75" x14ac:dyDescent="0.2">
      <c r="A18" s="31" t="s">
        <v>23</v>
      </c>
      <c r="B18" s="25"/>
      <c r="C18" s="26"/>
      <c r="D18" s="10">
        <f>D16/D17*1000</f>
        <v>23.269913043478258</v>
      </c>
      <c r="G18" s="29" t="s">
        <v>24</v>
      </c>
      <c r="H18" s="26"/>
      <c r="I18" s="12">
        <f>I17/I15</f>
        <v>0.16906735101446199</v>
      </c>
    </row>
    <row r="19" spans="1:9" ht="12.75" x14ac:dyDescent="0.2"/>
    <row r="20" spans="1:9" ht="12.75" x14ac:dyDescent="0.2">
      <c r="A20" s="32" t="s">
        <v>25</v>
      </c>
      <c r="B20" s="25"/>
      <c r="C20" s="26"/>
      <c r="D20" s="10">
        <f>D17*I9/1000</f>
        <v>3335</v>
      </c>
    </row>
    <row r="21" spans="1:9" ht="12.75" x14ac:dyDescent="0.2">
      <c r="A21" s="32" t="s">
        <v>26</v>
      </c>
      <c r="B21" s="25"/>
      <c r="C21" s="26"/>
      <c r="D21" s="10">
        <f>D20-D16</f>
        <v>658.96</v>
      </c>
    </row>
    <row r="23" spans="1:9" ht="12.75" x14ac:dyDescent="0.2">
      <c r="A23" s="24" t="s">
        <v>27</v>
      </c>
      <c r="B23" s="25"/>
      <c r="C23" s="25"/>
      <c r="D23" s="25"/>
      <c r="E23" s="26"/>
    </row>
    <row r="24" spans="1:9" ht="12.75" x14ac:dyDescent="0.2">
      <c r="A24" s="29" t="s">
        <v>28</v>
      </c>
      <c r="B24" s="25"/>
      <c r="C24" s="26"/>
      <c r="D24" s="4">
        <f t="shared" ref="D24:E24" si="0">D13</f>
        <v>1470</v>
      </c>
      <c r="E24" s="9">
        <f t="shared" si="0"/>
        <v>35000</v>
      </c>
    </row>
    <row r="25" spans="1:9" ht="12.75" x14ac:dyDescent="0.2">
      <c r="A25" s="33" t="s">
        <v>29</v>
      </c>
      <c r="B25" s="25"/>
      <c r="C25" s="25"/>
      <c r="D25" s="25"/>
      <c r="E25" s="26"/>
    </row>
    <row r="26" spans="1:9" ht="12.75" x14ac:dyDescent="0.2">
      <c r="A26" s="29" t="s">
        <v>30</v>
      </c>
      <c r="B26" s="25"/>
      <c r="C26" s="26"/>
      <c r="D26" s="2">
        <v>0</v>
      </c>
      <c r="E26" s="9">
        <f>E24*I11</f>
        <v>28000</v>
      </c>
    </row>
    <row r="28" spans="1:9" ht="12.75" x14ac:dyDescent="0.2">
      <c r="A28" s="31" t="s">
        <v>17</v>
      </c>
      <c r="B28" s="25"/>
      <c r="C28" s="26"/>
      <c r="D28" s="10">
        <f>D24</f>
        <v>1470</v>
      </c>
    </row>
    <row r="29" spans="1:9" ht="12.75" x14ac:dyDescent="0.2">
      <c r="A29" s="31" t="s">
        <v>31</v>
      </c>
      <c r="B29" s="25"/>
      <c r="C29" s="26"/>
      <c r="D29" s="9">
        <f>E26+E24</f>
        <v>63000</v>
      </c>
    </row>
    <row r="30" spans="1:9" ht="12.75" x14ac:dyDescent="0.2">
      <c r="A30" s="31" t="s">
        <v>32</v>
      </c>
      <c r="B30" s="25"/>
      <c r="C30" s="26"/>
      <c r="D30" s="10">
        <f>D28/D29*1000</f>
        <v>23.333333333333336</v>
      </c>
    </row>
    <row r="32" spans="1:9" ht="12.75" x14ac:dyDescent="0.2">
      <c r="A32" s="32" t="s">
        <v>25</v>
      </c>
      <c r="B32" s="25"/>
      <c r="C32" s="26"/>
      <c r="D32" s="10">
        <f>D29*I10/1000</f>
        <v>1512</v>
      </c>
    </row>
    <row r="33" spans="1:4" ht="12.75" x14ac:dyDescent="0.2">
      <c r="A33" s="32" t="s">
        <v>33</v>
      </c>
      <c r="B33" s="25"/>
      <c r="C33" s="26"/>
      <c r="D33" s="10">
        <f>D32-D28</f>
        <v>42</v>
      </c>
    </row>
  </sheetData>
  <mergeCells count="38">
    <mergeCell ref="A32:C32"/>
    <mergeCell ref="A33:C33"/>
    <mergeCell ref="A21:C21"/>
    <mergeCell ref="A23:E23"/>
    <mergeCell ref="A24:C24"/>
    <mergeCell ref="A25:E25"/>
    <mergeCell ref="A26:C26"/>
    <mergeCell ref="A28:C28"/>
    <mergeCell ref="A29:C29"/>
    <mergeCell ref="A16:C16"/>
    <mergeCell ref="A17:C17"/>
    <mergeCell ref="A18:C18"/>
    <mergeCell ref="A20:C20"/>
    <mergeCell ref="A30:C30"/>
    <mergeCell ref="A10:C10"/>
    <mergeCell ref="A11:E11"/>
    <mergeCell ref="G17:H17"/>
    <mergeCell ref="G18:H18"/>
    <mergeCell ref="G10:H10"/>
    <mergeCell ref="G11:H11"/>
    <mergeCell ref="G14:I14"/>
    <mergeCell ref="G15:H15"/>
    <mergeCell ref="G16:H16"/>
    <mergeCell ref="A12:C12"/>
    <mergeCell ref="A13:C13"/>
    <mergeCell ref="A15:C15"/>
    <mergeCell ref="A6:E6"/>
    <mergeCell ref="A7:C7"/>
    <mergeCell ref="G7:H7"/>
    <mergeCell ref="A8:C8"/>
    <mergeCell ref="A9:C9"/>
    <mergeCell ref="G9:H9"/>
    <mergeCell ref="A1:A5"/>
    <mergeCell ref="B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Bumerangue LatamPass</vt:lpstr>
      <vt:lpstr>Bumerangue LatamPass Clube 5k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2020-07-08T13:16:21Z</dcterms:modified>
</cp:coreProperties>
</file>