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90c61168eb4c48/Área de Trabalho/Curso - Turma 2/Aula 3.4/"/>
    </mc:Choice>
  </mc:AlternateContent>
  <xr:revisionPtr revIDLastSave="2" documentId="8_{15B39250-695B-4A64-ACB7-70C2D2C2CAF5}" xr6:coauthVersionLast="47" xr6:coauthVersionMax="47" xr10:uidLastSave="{32789D59-752A-43AF-ABD8-DF44E2717957}"/>
  <bookViews>
    <workbookView xWindow="38280" yWindow="-120" windowWidth="29040" windowHeight="15840" xr2:uid="{F80C1C89-356E-4330-94E3-E3DE0B884412}"/>
  </bookViews>
  <sheets>
    <sheet name="SEMANAS" sheetId="10" r:id="rId1"/>
    <sheet name="Loc x Atv" sheetId="1" r:id="rId2"/>
    <sheet name="Processos x Qtdes Totais" sheetId="6" r:id="rId3"/>
    <sheet name="Loc x Atv x Qtdes" sheetId="2" r:id="rId4"/>
    <sheet name="R$ Atividades" sheetId="7" r:id="rId5"/>
    <sheet name="Agilean" sheetId="3" r:id="rId6"/>
    <sheet name="TD - Curva S" sheetId="12" r:id="rId7"/>
    <sheet name="CURVA S" sheetId="11" r:id="rId8"/>
  </sheets>
  <definedNames>
    <definedName name="_xlnm._FilterDatabase" localSheetId="5" hidden="1">Agilean!$A$1:$V$126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1" l="1"/>
  <c r="D5" i="11"/>
  <c r="D4" i="11"/>
  <c r="E102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2" i="3"/>
  <c r="U2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3" i="3"/>
  <c r="U4" i="3"/>
  <c r="U5" i="3"/>
  <c r="C28" i="10"/>
  <c r="C35" i="10" s="1"/>
  <c r="C42" i="10" s="1"/>
  <c r="C49" i="10" s="1"/>
  <c r="C56" i="10" s="1"/>
  <c r="C63" i="10" s="1"/>
  <c r="C70" i="10" s="1"/>
  <c r="C77" i="10" s="1"/>
  <c r="C84" i="10" s="1"/>
  <c r="C91" i="10" s="1"/>
  <c r="C98" i="10" s="1"/>
  <c r="C105" i="10" s="1"/>
  <c r="C112" i="10" s="1"/>
  <c r="C119" i="10" s="1"/>
  <c r="C126" i="10" s="1"/>
  <c r="C133" i="10" s="1"/>
  <c r="C140" i="10" s="1"/>
  <c r="C147" i="10" s="1"/>
  <c r="C154" i="10" s="1"/>
  <c r="C161" i="10" s="1"/>
  <c r="C168" i="10" s="1"/>
  <c r="C175" i="10" s="1"/>
  <c r="C182" i="10" s="1"/>
  <c r="C189" i="10" s="1"/>
  <c r="C196" i="10" s="1"/>
  <c r="C203" i="10" s="1"/>
  <c r="C210" i="10" s="1"/>
  <c r="C217" i="10" s="1"/>
  <c r="C224" i="10" s="1"/>
  <c r="C231" i="10" s="1"/>
  <c r="C238" i="10" s="1"/>
  <c r="C245" i="10" s="1"/>
  <c r="C252" i="10" s="1"/>
  <c r="C259" i="10" s="1"/>
  <c r="C266" i="10" s="1"/>
  <c r="C273" i="10" s="1"/>
  <c r="C280" i="10" s="1"/>
  <c r="C287" i="10" s="1"/>
  <c r="C294" i="10" s="1"/>
  <c r="C301" i="10" s="1"/>
  <c r="C21" i="10"/>
  <c r="C19" i="10"/>
  <c r="C26" i="10" s="1"/>
  <c r="C33" i="10" s="1"/>
  <c r="C40" i="10" s="1"/>
  <c r="C47" i="10" s="1"/>
  <c r="C54" i="10" s="1"/>
  <c r="C61" i="10" s="1"/>
  <c r="C68" i="10" s="1"/>
  <c r="C75" i="10" s="1"/>
  <c r="C82" i="10" s="1"/>
  <c r="C89" i="10" s="1"/>
  <c r="C96" i="10" s="1"/>
  <c r="C103" i="10" s="1"/>
  <c r="C110" i="10" s="1"/>
  <c r="C117" i="10" s="1"/>
  <c r="C124" i="10" s="1"/>
  <c r="C131" i="10" s="1"/>
  <c r="C138" i="10" s="1"/>
  <c r="C145" i="10" s="1"/>
  <c r="C152" i="10" s="1"/>
  <c r="C159" i="10" s="1"/>
  <c r="C166" i="10" s="1"/>
  <c r="C173" i="10" s="1"/>
  <c r="C180" i="10" s="1"/>
  <c r="C187" i="10" s="1"/>
  <c r="C194" i="10" s="1"/>
  <c r="C201" i="10" s="1"/>
  <c r="C208" i="10" s="1"/>
  <c r="C215" i="10" s="1"/>
  <c r="C222" i="10" s="1"/>
  <c r="C229" i="10" s="1"/>
  <c r="C236" i="10" s="1"/>
  <c r="C243" i="10" s="1"/>
  <c r="C250" i="10" s="1"/>
  <c r="C257" i="10" s="1"/>
  <c r="C264" i="10" s="1"/>
  <c r="C271" i="10" s="1"/>
  <c r="C278" i="10" s="1"/>
  <c r="C285" i="10" s="1"/>
  <c r="C292" i="10" s="1"/>
  <c r="C299" i="10" s="1"/>
  <c r="C18" i="10"/>
  <c r="C25" i="10" s="1"/>
  <c r="C32" i="10" s="1"/>
  <c r="C39" i="10" s="1"/>
  <c r="C46" i="10" s="1"/>
  <c r="C53" i="10" s="1"/>
  <c r="C60" i="10" s="1"/>
  <c r="C67" i="10" s="1"/>
  <c r="C74" i="10" s="1"/>
  <c r="C81" i="10" s="1"/>
  <c r="C88" i="10" s="1"/>
  <c r="C95" i="10" s="1"/>
  <c r="C102" i="10" s="1"/>
  <c r="C109" i="10" s="1"/>
  <c r="C116" i="10" s="1"/>
  <c r="C123" i="10" s="1"/>
  <c r="C130" i="10" s="1"/>
  <c r="C137" i="10" s="1"/>
  <c r="C144" i="10" s="1"/>
  <c r="C151" i="10" s="1"/>
  <c r="C158" i="10" s="1"/>
  <c r="C165" i="10" s="1"/>
  <c r="C172" i="10" s="1"/>
  <c r="C179" i="10" s="1"/>
  <c r="C186" i="10" s="1"/>
  <c r="C193" i="10" s="1"/>
  <c r="C200" i="10" s="1"/>
  <c r="C207" i="10" s="1"/>
  <c r="C214" i="10" s="1"/>
  <c r="C221" i="10" s="1"/>
  <c r="C228" i="10" s="1"/>
  <c r="C235" i="10" s="1"/>
  <c r="C242" i="10" s="1"/>
  <c r="C249" i="10" s="1"/>
  <c r="C256" i="10" s="1"/>
  <c r="C263" i="10" s="1"/>
  <c r="C270" i="10" s="1"/>
  <c r="C277" i="10" s="1"/>
  <c r="C284" i="10" s="1"/>
  <c r="C291" i="10" s="1"/>
  <c r="C298" i="10" s="1"/>
  <c r="C17" i="10"/>
  <c r="C24" i="10" s="1"/>
  <c r="C31" i="10" s="1"/>
  <c r="C38" i="10" s="1"/>
  <c r="C45" i="10" s="1"/>
  <c r="C52" i="10" s="1"/>
  <c r="C59" i="10" s="1"/>
  <c r="C66" i="10" s="1"/>
  <c r="C73" i="10" s="1"/>
  <c r="C80" i="10" s="1"/>
  <c r="C87" i="10" s="1"/>
  <c r="C94" i="10" s="1"/>
  <c r="C101" i="10" s="1"/>
  <c r="C108" i="10" s="1"/>
  <c r="C115" i="10" s="1"/>
  <c r="C122" i="10" s="1"/>
  <c r="C129" i="10" s="1"/>
  <c r="C136" i="10" s="1"/>
  <c r="C143" i="10" s="1"/>
  <c r="C150" i="10" s="1"/>
  <c r="C157" i="10" s="1"/>
  <c r="C164" i="10" s="1"/>
  <c r="C171" i="10" s="1"/>
  <c r="C178" i="10" s="1"/>
  <c r="C185" i="10" s="1"/>
  <c r="C192" i="10" s="1"/>
  <c r="C199" i="10" s="1"/>
  <c r="C206" i="10" s="1"/>
  <c r="C213" i="10" s="1"/>
  <c r="C220" i="10" s="1"/>
  <c r="C227" i="10" s="1"/>
  <c r="C234" i="10" s="1"/>
  <c r="C241" i="10" s="1"/>
  <c r="C248" i="10" s="1"/>
  <c r="C255" i="10" s="1"/>
  <c r="C262" i="10" s="1"/>
  <c r="C269" i="10" s="1"/>
  <c r="C276" i="10" s="1"/>
  <c r="C283" i="10" s="1"/>
  <c r="C290" i="10" s="1"/>
  <c r="C297" i="10" s="1"/>
  <c r="C16" i="10"/>
  <c r="C23" i="10" s="1"/>
  <c r="C30" i="10" s="1"/>
  <c r="C37" i="10" s="1"/>
  <c r="C44" i="10" s="1"/>
  <c r="C51" i="10" s="1"/>
  <c r="C58" i="10" s="1"/>
  <c r="C65" i="10" s="1"/>
  <c r="C72" i="10" s="1"/>
  <c r="C79" i="10" s="1"/>
  <c r="C86" i="10" s="1"/>
  <c r="C93" i="10" s="1"/>
  <c r="C100" i="10" s="1"/>
  <c r="C107" i="10" s="1"/>
  <c r="C114" i="10" s="1"/>
  <c r="C121" i="10" s="1"/>
  <c r="C128" i="10" s="1"/>
  <c r="C135" i="10" s="1"/>
  <c r="C142" i="10" s="1"/>
  <c r="C149" i="10" s="1"/>
  <c r="C156" i="10" s="1"/>
  <c r="C163" i="10" s="1"/>
  <c r="C170" i="10" s="1"/>
  <c r="C177" i="10" s="1"/>
  <c r="C184" i="10" s="1"/>
  <c r="C191" i="10" s="1"/>
  <c r="C198" i="10" s="1"/>
  <c r="C205" i="10" s="1"/>
  <c r="C212" i="10" s="1"/>
  <c r="C219" i="10" s="1"/>
  <c r="C226" i="10" s="1"/>
  <c r="C233" i="10" s="1"/>
  <c r="C240" i="10" s="1"/>
  <c r="C247" i="10" s="1"/>
  <c r="C254" i="10" s="1"/>
  <c r="C261" i="10" s="1"/>
  <c r="C268" i="10" s="1"/>
  <c r="C275" i="10" s="1"/>
  <c r="C282" i="10" s="1"/>
  <c r="C289" i="10" s="1"/>
  <c r="C296" i="10" s="1"/>
  <c r="C15" i="10"/>
  <c r="C22" i="10" s="1"/>
  <c r="C29" i="10" s="1"/>
  <c r="C36" i="10" s="1"/>
  <c r="C43" i="10" s="1"/>
  <c r="C50" i="10" s="1"/>
  <c r="C57" i="10" s="1"/>
  <c r="C64" i="10" s="1"/>
  <c r="C71" i="10" s="1"/>
  <c r="C78" i="10" s="1"/>
  <c r="C85" i="10" s="1"/>
  <c r="C92" i="10" s="1"/>
  <c r="C99" i="10" s="1"/>
  <c r="C106" i="10" s="1"/>
  <c r="C113" i="10" s="1"/>
  <c r="C120" i="10" s="1"/>
  <c r="C127" i="10" s="1"/>
  <c r="C134" i="10" s="1"/>
  <c r="C141" i="10" s="1"/>
  <c r="C148" i="10" s="1"/>
  <c r="C155" i="10" s="1"/>
  <c r="C162" i="10" s="1"/>
  <c r="C169" i="10" s="1"/>
  <c r="C176" i="10" s="1"/>
  <c r="C183" i="10" s="1"/>
  <c r="C190" i="10" s="1"/>
  <c r="C197" i="10" s="1"/>
  <c r="C204" i="10" s="1"/>
  <c r="C211" i="10" s="1"/>
  <c r="C218" i="10" s="1"/>
  <c r="C225" i="10" s="1"/>
  <c r="C232" i="10" s="1"/>
  <c r="C239" i="10" s="1"/>
  <c r="C246" i="10" s="1"/>
  <c r="C253" i="10" s="1"/>
  <c r="C260" i="10" s="1"/>
  <c r="C267" i="10" s="1"/>
  <c r="C274" i="10" s="1"/>
  <c r="C281" i="10" s="1"/>
  <c r="C288" i="10" s="1"/>
  <c r="C295" i="10" s="1"/>
  <c r="C14" i="10"/>
  <c r="C13" i="10"/>
  <c r="C20" i="10" s="1"/>
  <c r="C27" i="10" s="1"/>
  <c r="C34" i="10" s="1"/>
  <c r="C41" i="10" s="1"/>
  <c r="C48" i="10" s="1"/>
  <c r="C55" i="10" s="1"/>
  <c r="C62" i="10" s="1"/>
  <c r="C69" i="10" s="1"/>
  <c r="C76" i="10" s="1"/>
  <c r="C83" i="10" s="1"/>
  <c r="C90" i="10" s="1"/>
  <c r="C97" i="10" s="1"/>
  <c r="C104" i="10" s="1"/>
  <c r="C111" i="10" s="1"/>
  <c r="C118" i="10" s="1"/>
  <c r="C125" i="10" s="1"/>
  <c r="C132" i="10" s="1"/>
  <c r="C139" i="10" s="1"/>
  <c r="C146" i="10" s="1"/>
  <c r="C153" i="10" s="1"/>
  <c r="C160" i="10" s="1"/>
  <c r="C167" i="10" s="1"/>
  <c r="C174" i="10" s="1"/>
  <c r="C181" i="10" s="1"/>
  <c r="C188" i="10" s="1"/>
  <c r="C195" i="10" s="1"/>
  <c r="C202" i="10" s="1"/>
  <c r="C209" i="10" s="1"/>
  <c r="C216" i="10" s="1"/>
  <c r="C223" i="10" s="1"/>
  <c r="C230" i="10" s="1"/>
  <c r="C237" i="10" s="1"/>
  <c r="C244" i="10" s="1"/>
  <c r="C251" i="10" s="1"/>
  <c r="C258" i="10" s="1"/>
  <c r="C265" i="10" s="1"/>
  <c r="C272" i="10" s="1"/>
  <c r="C279" i="10" s="1"/>
  <c r="C286" i="10" s="1"/>
  <c r="C293" i="10" s="1"/>
  <c r="C300" i="10" s="1"/>
  <c r="C12" i="10"/>
  <c r="C11" i="10"/>
  <c r="C10" i="10"/>
  <c r="C9" i="10"/>
  <c r="C8" i="10"/>
  <c r="R125" i="3"/>
  <c r="R122" i="3"/>
  <c r="R119" i="3"/>
  <c r="R116" i="3"/>
  <c r="R113" i="3"/>
  <c r="R110" i="3"/>
  <c r="R124" i="3"/>
  <c r="R121" i="3"/>
  <c r="R118" i="3"/>
  <c r="R115" i="3"/>
  <c r="R112" i="3"/>
  <c r="R109" i="3"/>
  <c r="R98" i="3"/>
  <c r="R75" i="3"/>
  <c r="R52" i="3"/>
  <c r="R29" i="3"/>
  <c r="R99" i="3"/>
  <c r="R76" i="3"/>
  <c r="R53" i="3"/>
  <c r="R30" i="3"/>
  <c r="R97" i="3"/>
  <c r="R74" i="3"/>
  <c r="R51" i="3"/>
  <c r="R96" i="3"/>
  <c r="R73" i="3"/>
  <c r="R50" i="3"/>
  <c r="R27" i="3"/>
  <c r="R92" i="3"/>
  <c r="R70" i="3"/>
  <c r="R48" i="3"/>
  <c r="R26" i="3"/>
  <c r="R95" i="3"/>
  <c r="R72" i="3"/>
  <c r="R49" i="3"/>
  <c r="R25" i="3"/>
  <c r="R93" i="3"/>
  <c r="R69" i="3"/>
  <c r="R46" i="3"/>
  <c r="R90" i="3"/>
  <c r="R68" i="3"/>
  <c r="R45" i="3"/>
  <c r="R22" i="3"/>
  <c r="R91" i="3"/>
  <c r="R67" i="3"/>
  <c r="R44" i="3"/>
  <c r="R28" i="3"/>
  <c r="R24" i="3"/>
  <c r="R13" i="3"/>
  <c r="R87" i="3"/>
  <c r="R64" i="3"/>
  <c r="R41" i="3"/>
  <c r="R18" i="3"/>
  <c r="R89" i="3"/>
  <c r="R66" i="3"/>
  <c r="R43" i="3"/>
  <c r="R20" i="3"/>
  <c r="R88" i="3"/>
  <c r="R65" i="3"/>
  <c r="R42" i="3"/>
  <c r="R19" i="3"/>
  <c r="R94" i="3"/>
  <c r="R71" i="3"/>
  <c r="R47" i="3"/>
  <c r="R86" i="3"/>
  <c r="R63" i="3"/>
  <c r="R40" i="3"/>
  <c r="R100" i="3"/>
  <c r="R77" i="3"/>
  <c r="R54" i="3"/>
  <c r="R31" i="3"/>
  <c r="R85" i="3"/>
  <c r="R62" i="3"/>
  <c r="R39" i="3"/>
  <c r="R84" i="3"/>
  <c r="R61" i="3"/>
  <c r="R38" i="3"/>
  <c r="R83" i="3"/>
  <c r="R60" i="3"/>
  <c r="R37" i="3"/>
  <c r="R82" i="3"/>
  <c r="R59" i="3"/>
  <c r="R36" i="3"/>
  <c r="R81" i="3"/>
  <c r="R58" i="3"/>
  <c r="R35" i="3"/>
  <c r="R12" i="3"/>
  <c r="R6" i="3"/>
  <c r="R7" i="3"/>
  <c r="R8" i="3"/>
  <c r="R5" i="3"/>
  <c r="R4" i="3"/>
  <c r="S104" i="3"/>
  <c r="S98" i="3"/>
  <c r="S75" i="3"/>
  <c r="S52" i="3"/>
  <c r="S29" i="3"/>
  <c r="S125" i="3"/>
  <c r="T125" i="3" s="1"/>
  <c r="S124" i="3"/>
  <c r="T124" i="3" s="1"/>
  <c r="S122" i="3"/>
  <c r="S121" i="3"/>
  <c r="S119" i="3"/>
  <c r="T119" i="3" s="1"/>
  <c r="S118" i="3"/>
  <c r="S116" i="3"/>
  <c r="S115" i="3"/>
  <c r="S113" i="3"/>
  <c r="T113" i="3" s="1"/>
  <c r="S112" i="3"/>
  <c r="S110" i="3"/>
  <c r="S109" i="3"/>
  <c r="S106" i="3"/>
  <c r="S105" i="3"/>
  <c r="T103" i="3"/>
  <c r="S102" i="3"/>
  <c r="S100" i="3"/>
  <c r="S99" i="3"/>
  <c r="T99" i="3" s="1"/>
  <c r="S97" i="3"/>
  <c r="S96" i="3"/>
  <c r="S95" i="3"/>
  <c r="S94" i="3"/>
  <c r="S93" i="3"/>
  <c r="S92" i="3"/>
  <c r="S91" i="3"/>
  <c r="S90" i="3"/>
  <c r="T90" i="3" s="1"/>
  <c r="S89" i="3"/>
  <c r="S88" i="3"/>
  <c r="S87" i="3"/>
  <c r="T87" i="3" s="1"/>
  <c r="S86" i="3"/>
  <c r="S85" i="3"/>
  <c r="S84" i="3"/>
  <c r="S83" i="3"/>
  <c r="S82" i="3"/>
  <c r="S81" i="3"/>
  <c r="S80" i="3"/>
  <c r="S79" i="3"/>
  <c r="S77" i="3"/>
  <c r="S76" i="3"/>
  <c r="S74" i="3"/>
  <c r="S73" i="3"/>
  <c r="S72" i="3"/>
  <c r="S71" i="3"/>
  <c r="S70" i="3"/>
  <c r="T70" i="3" s="1"/>
  <c r="S69" i="3"/>
  <c r="T69" i="3" s="1"/>
  <c r="S68" i="3"/>
  <c r="S67" i="3"/>
  <c r="S66" i="3"/>
  <c r="S65" i="3"/>
  <c r="S64" i="3"/>
  <c r="S63" i="3"/>
  <c r="S62" i="3"/>
  <c r="S61" i="3"/>
  <c r="T61" i="3" s="1"/>
  <c r="S60" i="3"/>
  <c r="S59" i="3"/>
  <c r="S58" i="3"/>
  <c r="S57" i="3"/>
  <c r="S56" i="3"/>
  <c r="S54" i="3"/>
  <c r="S53" i="3"/>
  <c r="S51" i="3"/>
  <c r="S50" i="3"/>
  <c r="S49" i="3"/>
  <c r="S48" i="3"/>
  <c r="S47" i="3"/>
  <c r="T47" i="3" s="1"/>
  <c r="S46" i="3"/>
  <c r="S45" i="3"/>
  <c r="T45" i="3" s="1"/>
  <c r="S44" i="3"/>
  <c r="S43" i="3"/>
  <c r="S42" i="3"/>
  <c r="S41" i="3"/>
  <c r="T41" i="3" s="1"/>
  <c r="S40" i="3"/>
  <c r="S39" i="3"/>
  <c r="T39" i="3" s="1"/>
  <c r="S38" i="3"/>
  <c r="S37" i="3"/>
  <c r="S36" i="3"/>
  <c r="S35" i="3"/>
  <c r="T35" i="3" s="1"/>
  <c r="S34" i="3"/>
  <c r="S33" i="3"/>
  <c r="S31" i="3"/>
  <c r="S30" i="3"/>
  <c r="S28" i="3"/>
  <c r="S27" i="3"/>
  <c r="S26" i="3"/>
  <c r="S25" i="3"/>
  <c r="S24" i="3"/>
  <c r="S23" i="3"/>
  <c r="S22" i="3"/>
  <c r="S21" i="3"/>
  <c r="S20" i="3"/>
  <c r="S19" i="3"/>
  <c r="T19" i="3" s="1"/>
  <c r="S18" i="3"/>
  <c r="S17" i="3"/>
  <c r="S16" i="3"/>
  <c r="S15" i="3"/>
  <c r="S14" i="3"/>
  <c r="S13" i="3"/>
  <c r="S12" i="3"/>
  <c r="S11" i="3"/>
  <c r="S10" i="3"/>
  <c r="S8" i="3"/>
  <c r="T8" i="3" s="1"/>
  <c r="S7" i="3"/>
  <c r="S6" i="3"/>
  <c r="S5" i="3"/>
  <c r="S4" i="3"/>
  <c r="R106" i="3"/>
  <c r="R23" i="3"/>
  <c r="R21" i="3"/>
  <c r="R17" i="3"/>
  <c r="R16" i="3"/>
  <c r="R15" i="3"/>
  <c r="R14" i="3"/>
  <c r="R34" i="3"/>
  <c r="R102" i="3"/>
  <c r="C40" i="11" l="1"/>
  <c r="E33" i="11" s="1"/>
  <c r="E12" i="11"/>
  <c r="E24" i="11"/>
  <c r="E36" i="11"/>
  <c r="E13" i="11"/>
  <c r="E25" i="11"/>
  <c r="E14" i="11"/>
  <c r="E26" i="11"/>
  <c r="E38" i="11"/>
  <c r="E5" i="11"/>
  <c r="E17" i="11"/>
  <c r="E29" i="11"/>
  <c r="E7" i="11"/>
  <c r="E19" i="11"/>
  <c r="E8" i="11"/>
  <c r="E20" i="11"/>
  <c r="E32" i="11"/>
  <c r="E10" i="11"/>
  <c r="E22" i="11"/>
  <c r="E34" i="11"/>
  <c r="E11" i="11"/>
  <c r="E23" i="11"/>
  <c r="E35" i="11"/>
  <c r="E37" i="11"/>
  <c r="E31" i="11"/>
  <c r="E27" i="11"/>
  <c r="E39" i="11"/>
  <c r="E4" i="11"/>
  <c r="E16" i="11"/>
  <c r="E28" i="11"/>
  <c r="E6" i="11"/>
  <c r="E18" i="11"/>
  <c r="E30" i="11"/>
  <c r="E3" i="11"/>
  <c r="E9" i="11"/>
  <c r="E15" i="11"/>
  <c r="D3" i="11"/>
  <c r="F3" i="11" s="1"/>
  <c r="T68" i="3"/>
  <c r="T116" i="3"/>
  <c r="T18" i="3"/>
  <c r="T86" i="3"/>
  <c r="T122" i="3"/>
  <c r="T38" i="3"/>
  <c r="T50" i="3"/>
  <c r="T64" i="3"/>
  <c r="T92" i="3"/>
  <c r="T29" i="3"/>
  <c r="T98" i="3"/>
  <c r="T77" i="3"/>
  <c r="T30" i="3"/>
  <c r="T6" i="3"/>
  <c r="T7" i="3"/>
  <c r="T22" i="3"/>
  <c r="T48" i="3"/>
  <c r="T76" i="3"/>
  <c r="T40" i="3"/>
  <c r="T53" i="3"/>
  <c r="T66" i="3"/>
  <c r="T110" i="3"/>
  <c r="T43" i="3"/>
  <c r="T91" i="3"/>
  <c r="T118" i="3"/>
  <c r="T109" i="3"/>
  <c r="T112" i="3"/>
  <c r="T4" i="3"/>
  <c r="T115" i="3"/>
  <c r="T121" i="3"/>
  <c r="T37" i="3"/>
  <c r="T51" i="3"/>
  <c r="T65" i="3"/>
  <c r="T27" i="3"/>
  <c r="T67" i="3"/>
  <c r="T81" i="3"/>
  <c r="T93" i="3"/>
  <c r="T52" i="3"/>
  <c r="T42" i="3"/>
  <c r="T5" i="3"/>
  <c r="T96" i="3"/>
  <c r="R57" i="3"/>
  <c r="T57" i="3" s="1"/>
  <c r="R105" i="3"/>
  <c r="T105" i="3" s="1"/>
  <c r="T106" i="3"/>
  <c r="R80" i="3"/>
  <c r="T80" i="3" s="1"/>
  <c r="T28" i="3"/>
  <c r="T95" i="3"/>
  <c r="R10" i="3"/>
  <c r="T10" i="3" s="1"/>
  <c r="T44" i="3"/>
  <c r="R33" i="3"/>
  <c r="T33" i="3" s="1"/>
  <c r="T97" i="3"/>
  <c r="R56" i="3"/>
  <c r="T56" i="3" s="1"/>
  <c r="T20" i="3"/>
  <c r="T72" i="3"/>
  <c r="R79" i="3"/>
  <c r="T79" i="3" s="1"/>
  <c r="T21" i="3"/>
  <c r="T100" i="3"/>
  <c r="T74" i="3"/>
  <c r="T88" i="3"/>
  <c r="T102" i="3"/>
  <c r="T23" i="3"/>
  <c r="T49" i="3"/>
  <c r="R11" i="3"/>
  <c r="T11" i="3" s="1"/>
  <c r="T15" i="3"/>
  <c r="T24" i="3"/>
  <c r="T75" i="3"/>
  <c r="T73" i="3"/>
  <c r="T26" i="3"/>
  <c r="T25" i="3"/>
  <c r="T46" i="3"/>
  <c r="T94" i="3"/>
  <c r="T71" i="3"/>
  <c r="T17" i="3"/>
  <c r="T62" i="3"/>
  <c r="T85" i="3"/>
  <c r="T16" i="3"/>
  <c r="T83" i="3"/>
  <c r="T60" i="3"/>
  <c r="T14" i="3"/>
  <c r="T36" i="3"/>
  <c r="T82" i="3"/>
  <c r="T59" i="3"/>
  <c r="T13" i="3"/>
  <c r="T34" i="3"/>
  <c r="T89" i="3"/>
  <c r="T63" i="3"/>
  <c r="T54" i="3"/>
  <c r="T31" i="3"/>
  <c r="T84" i="3"/>
  <c r="T58" i="3"/>
  <c r="T12" i="3"/>
  <c r="T126" i="3" l="1"/>
  <c r="W20" i="3" s="1"/>
  <c r="E21" i="11"/>
  <c r="W28" i="3" l="1"/>
  <c r="W88" i="3"/>
  <c r="W30" i="3"/>
  <c r="W63" i="3"/>
  <c r="W12" i="3"/>
  <c r="W89" i="3"/>
  <c r="W5" i="3"/>
  <c r="W64" i="3"/>
  <c r="W68" i="3"/>
  <c r="W53" i="3"/>
  <c r="W66" i="3"/>
  <c r="W46" i="3"/>
  <c r="W77" i="3"/>
  <c r="W18" i="3"/>
  <c r="W15" i="3"/>
  <c r="W10" i="3"/>
  <c r="W17" i="3"/>
  <c r="W51" i="3"/>
  <c r="W65" i="3"/>
  <c r="W59" i="3"/>
  <c r="W44" i="3"/>
  <c r="W7" i="3"/>
  <c r="W16" i="3"/>
  <c r="W76" i="3"/>
  <c r="W56" i="3"/>
  <c r="W50" i="3"/>
  <c r="W54" i="3"/>
  <c r="W100" i="3"/>
  <c r="W116" i="3"/>
  <c r="W42" i="3"/>
  <c r="W122" i="3"/>
  <c r="W121" i="3"/>
  <c r="W37" i="3"/>
  <c r="W26" i="3"/>
  <c r="W82" i="3"/>
  <c r="W23" i="3"/>
  <c r="W6" i="3"/>
  <c r="W97" i="3"/>
  <c r="W48" i="3"/>
  <c r="W13" i="3"/>
  <c r="W80" i="3"/>
  <c r="W105" i="3"/>
  <c r="W109" i="3"/>
  <c r="W85" i="3"/>
  <c r="W115" i="3"/>
  <c r="W11" i="3"/>
  <c r="W38" i="3"/>
  <c r="W94" i="3"/>
  <c r="W40" i="3"/>
  <c r="W81" i="3"/>
  <c r="W36" i="3"/>
  <c r="W84" i="3"/>
  <c r="W72" i="3"/>
  <c r="W79" i="3"/>
  <c r="W25" i="3"/>
  <c r="W118" i="3"/>
  <c r="W98" i="3"/>
  <c r="W52" i="3"/>
  <c r="W86" i="3"/>
  <c r="W96" i="3"/>
  <c r="W92" i="3"/>
  <c r="W112" i="3"/>
  <c r="W21" i="3"/>
  <c r="W57" i="3"/>
  <c r="W71" i="3"/>
  <c r="W75" i="3"/>
  <c r="W73" i="3"/>
  <c r="W91" i="3"/>
  <c r="W29" i="3"/>
  <c r="W43" i="3"/>
  <c r="W33" i="3"/>
  <c r="W22" i="3"/>
  <c r="W8" i="3"/>
  <c r="W125" i="3"/>
  <c r="W113" i="3"/>
  <c r="W99" i="3"/>
  <c r="W119" i="3"/>
  <c r="W69" i="3"/>
  <c r="W35" i="3"/>
  <c r="W70" i="3"/>
  <c r="W39" i="3"/>
  <c r="W19" i="3"/>
  <c r="W47" i="3"/>
  <c r="W87" i="3"/>
  <c r="W45" i="3"/>
  <c r="W41" i="3"/>
  <c r="W103" i="3"/>
  <c r="W90" i="3"/>
  <c r="W124" i="3"/>
  <c r="W61" i="3"/>
  <c r="W24" i="3"/>
  <c r="W74" i="3"/>
  <c r="W106" i="3"/>
  <c r="W31" i="3"/>
  <c r="W60" i="3"/>
  <c r="W14" i="3"/>
  <c r="W34" i="3"/>
  <c r="W110" i="3"/>
  <c r="W67" i="3"/>
  <c r="W49" i="3"/>
  <c r="W58" i="3"/>
  <c r="W102" i="3"/>
  <c r="W93" i="3"/>
  <c r="W27" i="3"/>
  <c r="W95" i="3"/>
  <c r="W62" i="3"/>
  <c r="W4" i="3"/>
  <c r="W83" i="3"/>
  <c r="F4" i="11"/>
  <c r="W126" i="3" l="1"/>
  <c r="F5" i="11"/>
  <c r="F6" i="11" l="1"/>
  <c r="D7" i="11"/>
  <c r="F7" i="11" l="1"/>
  <c r="D8" i="11"/>
  <c r="F8" i="11" l="1"/>
  <c r="D9" i="11"/>
  <c r="F9" i="11" l="1"/>
  <c r="D10" i="11"/>
  <c r="F10" i="11" l="1"/>
  <c r="D11" i="11"/>
  <c r="F11" i="11" l="1"/>
  <c r="D12" i="11"/>
  <c r="F12" i="11" l="1"/>
  <c r="D13" i="11"/>
  <c r="F13" i="11" l="1"/>
  <c r="D14" i="11"/>
  <c r="F14" i="11" l="1"/>
  <c r="D15" i="11"/>
  <c r="F15" i="11" l="1"/>
  <c r="D16" i="11"/>
  <c r="F16" i="11" l="1"/>
  <c r="D17" i="11"/>
  <c r="F17" i="11" l="1"/>
  <c r="D18" i="11"/>
  <c r="F18" i="11" l="1"/>
  <c r="D19" i="11"/>
  <c r="F19" i="11" l="1"/>
  <c r="D20" i="11"/>
  <c r="F20" i="11" l="1"/>
  <c r="D21" i="11"/>
  <c r="F21" i="11" l="1"/>
  <c r="D22" i="11"/>
  <c r="F22" i="11" l="1"/>
  <c r="D23" i="11"/>
  <c r="F23" i="11" l="1"/>
  <c r="D24" i="11"/>
  <c r="F24" i="11" l="1"/>
  <c r="D25" i="11"/>
  <c r="F25" i="11" l="1"/>
  <c r="D26" i="11"/>
  <c r="F26" i="11" l="1"/>
  <c r="D27" i="11"/>
  <c r="F27" i="11" l="1"/>
  <c r="D28" i="11" s="1"/>
  <c r="F28" i="11" l="1"/>
  <c r="D29" i="11" s="1"/>
  <c r="F29" i="11" l="1"/>
  <c r="D30" i="11" s="1"/>
  <c r="F30" i="11" l="1"/>
  <c r="D31" i="11" s="1"/>
  <c r="F31" i="11" l="1"/>
  <c r="D32" i="11" s="1"/>
  <c r="F32" i="11" l="1"/>
  <c r="D33" i="11" s="1"/>
  <c r="F33" i="11" l="1"/>
  <c r="D34" i="11" s="1"/>
  <c r="F34" i="11" l="1"/>
  <c r="D35" i="11" s="1"/>
  <c r="F35" i="11" l="1"/>
  <c r="D36" i="11" s="1"/>
  <c r="F36" i="11" l="1"/>
  <c r="D37" i="11" s="1"/>
  <c r="F37" i="11" l="1"/>
  <c r="D38" i="11" s="1"/>
  <c r="F38" i="11" l="1"/>
  <c r="D39" i="11" s="1"/>
  <c r="F39" i="11" l="1"/>
</calcChain>
</file>

<file path=xl/sharedStrings.xml><?xml version="1.0" encoding="utf-8"?>
<sst xmlns="http://schemas.openxmlformats.org/spreadsheetml/2006/main" count="1448" uniqueCount="301">
  <si>
    <t>Locação e Gabarito</t>
  </si>
  <si>
    <t>Estacas Helice Continua</t>
  </si>
  <si>
    <t>Vigas Baldrames</t>
  </si>
  <si>
    <t>Instalações Enterradas</t>
  </si>
  <si>
    <t>Contrapiso</t>
  </si>
  <si>
    <t>Alvenaria Estrutural</t>
  </si>
  <si>
    <t>Estrutura Moldado in Loco</t>
  </si>
  <si>
    <t>Reboco Interno</t>
  </si>
  <si>
    <t xml:space="preserve">Shaft </t>
  </si>
  <si>
    <t>Impermeabilização do WC</t>
  </si>
  <si>
    <t>Cerâmica</t>
  </si>
  <si>
    <t>Gesso Liso</t>
  </si>
  <si>
    <t>Esquadria de Aluminio</t>
  </si>
  <si>
    <t>Fiação</t>
  </si>
  <si>
    <t>Forro</t>
  </si>
  <si>
    <t>Disjuntores e CD</t>
  </si>
  <si>
    <t>Revestimento da Circulação (porcelanato + degraus da escada)</t>
  </si>
  <si>
    <t>Pintura Interna - 1ªdmão</t>
  </si>
  <si>
    <t>Louças</t>
  </si>
  <si>
    <t>Portas de Madeira</t>
  </si>
  <si>
    <t>Piso Laminado + Rodapé</t>
  </si>
  <si>
    <t xml:space="preserve">Metais </t>
  </si>
  <si>
    <t xml:space="preserve">Acabamentos Elétricos + Iluminação + Extintores + Sinalização </t>
  </si>
  <si>
    <t>Pintura Final</t>
  </si>
  <si>
    <t>Impermeabilização do telhado</t>
  </si>
  <si>
    <t xml:space="preserve">Telhado </t>
  </si>
  <si>
    <t>Algerosa + Rufos</t>
  </si>
  <si>
    <t>Complementação e Limpeza</t>
  </si>
  <si>
    <t>Reboco Externo</t>
  </si>
  <si>
    <t>Pintura Externa</t>
  </si>
  <si>
    <t>FUNDAÇÃO</t>
  </si>
  <si>
    <t>PAV 01</t>
  </si>
  <si>
    <t>PAV 02</t>
  </si>
  <si>
    <t>PAV 03</t>
  </si>
  <si>
    <t>PAV 04</t>
  </si>
  <si>
    <t>COBERTURA</t>
  </si>
  <si>
    <t>FRENTE</t>
  </si>
  <si>
    <t>DIRETA</t>
  </si>
  <si>
    <t xml:space="preserve">FUNDOS </t>
  </si>
  <si>
    <t>ESQUERDA</t>
  </si>
  <si>
    <t xml:space="preserve">Instalações </t>
  </si>
  <si>
    <t>Código</t>
  </si>
  <si>
    <t>Nome</t>
  </si>
  <si>
    <t>Macro Etapa</t>
  </si>
  <si>
    <t>Rede</t>
  </si>
  <si>
    <t>Duração</t>
  </si>
  <si>
    <t>Planej. Inicial</t>
  </si>
  <si>
    <t>Planej. Final</t>
  </si>
  <si>
    <t>Início</t>
  </si>
  <si>
    <t>Fim</t>
  </si>
  <si>
    <t>Custo</t>
  </si>
  <si>
    <t>Custo M.O</t>
  </si>
  <si>
    <t>Equipe</t>
  </si>
  <si>
    <t>Recursos da Equipe</t>
  </si>
  <si>
    <t>Progresso do Projeto</t>
  </si>
  <si>
    <t>ESTRUTURA/ACABAMENTOS</t>
  </si>
  <si>
    <t>185.00 dias</t>
  </si>
  <si>
    <t>1.1</t>
  </si>
  <si>
    <t>FUND</t>
  </si>
  <si>
    <t>30.00 dias</t>
  </si>
  <si>
    <t>1.1.1.1</t>
  </si>
  <si>
    <t>GERAL</t>
  </si>
  <si>
    <t>5.00 dias</t>
  </si>
  <si>
    <t>1.1.1.2</t>
  </si>
  <si>
    <t>Estacas</t>
  </si>
  <si>
    <t>10.00 dias</t>
  </si>
  <si>
    <t>1.1.1.3</t>
  </si>
  <si>
    <t>1.1.1.4</t>
  </si>
  <si>
    <t>1.1.1.5</t>
  </si>
  <si>
    <t>1.2</t>
  </si>
  <si>
    <t>PAV1</t>
  </si>
  <si>
    <t>147.50 dias</t>
  </si>
  <si>
    <t>1.2.2.3</t>
  </si>
  <si>
    <t>TIPO</t>
  </si>
  <si>
    <t>1.2.2.4</t>
  </si>
  <si>
    <t>1.2.2.5</t>
  </si>
  <si>
    <t>1.2.2.6</t>
  </si>
  <si>
    <t>1.2.2.7</t>
  </si>
  <si>
    <t>2.50 dias</t>
  </si>
  <si>
    <t>1.2.2.8</t>
  </si>
  <si>
    <t>1.2.2.9</t>
  </si>
  <si>
    <t>1.2.2.10</t>
  </si>
  <si>
    <t>1.2.2.11</t>
  </si>
  <si>
    <t>1.2.2.12</t>
  </si>
  <si>
    <t>1.2.2.13</t>
  </si>
  <si>
    <t>1.2.2.17</t>
  </si>
  <si>
    <t>1.2.2.14</t>
  </si>
  <si>
    <t>1.2.2.16</t>
  </si>
  <si>
    <t>1.2.2.18</t>
  </si>
  <si>
    <t>1.2.2.19</t>
  </si>
  <si>
    <t>1.2.2.24</t>
  </si>
  <si>
    <t>2.00 dias</t>
  </si>
  <si>
    <t>1.2.2.15</t>
  </si>
  <si>
    <t>1.2.2.20</t>
  </si>
  <si>
    <t>Metais</t>
  </si>
  <si>
    <t>1.2.2.21</t>
  </si>
  <si>
    <t>Acabamentos Elétricos</t>
  </si>
  <si>
    <t>1.2.2.22</t>
  </si>
  <si>
    <t>1.2.2.23</t>
  </si>
  <si>
    <t>1.3</t>
  </si>
  <si>
    <t>PAV2</t>
  </si>
  <si>
    <t>140.00 dias</t>
  </si>
  <si>
    <t>1.3.2.3</t>
  </si>
  <si>
    <t>1.3.2.4</t>
  </si>
  <si>
    <t>1.3.2.5</t>
  </si>
  <si>
    <t>1.3.2.6</t>
  </si>
  <si>
    <t>1.3.2.7</t>
  </si>
  <si>
    <t>1.3.2.8</t>
  </si>
  <si>
    <t>1.3.2.9</t>
  </si>
  <si>
    <t>1.3.2.10</t>
  </si>
  <si>
    <t>1.3.2.11</t>
  </si>
  <si>
    <t>1.3.2.12</t>
  </si>
  <si>
    <t>1.3.2.13</t>
  </si>
  <si>
    <t>1.3.2.17</t>
  </si>
  <si>
    <t>1.3.2.14</t>
  </si>
  <si>
    <t>1.3.2.16</t>
  </si>
  <si>
    <t>1.3.2.18</t>
  </si>
  <si>
    <t>1.3.2.24</t>
  </si>
  <si>
    <t>1.3.2.19</t>
  </si>
  <si>
    <t>1.3.2.15</t>
  </si>
  <si>
    <t>1.3.2.20</t>
  </si>
  <si>
    <t>1.3.2.21</t>
  </si>
  <si>
    <t>1.3.2.22</t>
  </si>
  <si>
    <t>1.3.2.23</t>
  </si>
  <si>
    <t>1.4</t>
  </si>
  <si>
    <t>PAV3</t>
  </si>
  <si>
    <t>132.50 dias</t>
  </si>
  <si>
    <t>1.4.2.3</t>
  </si>
  <si>
    <t>1.4.2.4</t>
  </si>
  <si>
    <t>1.4.2.5</t>
  </si>
  <si>
    <t>1.4.2.6</t>
  </si>
  <si>
    <t>1.4.2.7</t>
  </si>
  <si>
    <t>1.4.2.8</t>
  </si>
  <si>
    <t>1.4.2.9</t>
  </si>
  <si>
    <t>1.4.2.10</t>
  </si>
  <si>
    <t>1.4.2.11</t>
  </si>
  <si>
    <t>1.4.2.12</t>
  </si>
  <si>
    <t>1.4.2.13</t>
  </si>
  <si>
    <t>1.4.2.17</t>
  </si>
  <si>
    <t>1.4.2.14</t>
  </si>
  <si>
    <t>1.4.2.16</t>
  </si>
  <si>
    <t>1.4.2.24</t>
  </si>
  <si>
    <t>1.4.2.18</t>
  </si>
  <si>
    <t>1.4.2.19</t>
  </si>
  <si>
    <t>1.4.2.15</t>
  </si>
  <si>
    <t>1.4.2.20</t>
  </si>
  <si>
    <t>1.4.2.21</t>
  </si>
  <si>
    <t>1.4.2.22</t>
  </si>
  <si>
    <t>1.4.2.23</t>
  </si>
  <si>
    <t>1.5</t>
  </si>
  <si>
    <t>PAV4</t>
  </si>
  <si>
    <t>125.00 dias</t>
  </si>
  <si>
    <t>1.5.2.3</t>
  </si>
  <si>
    <t>1.5.2.4</t>
  </si>
  <si>
    <t>1.5.2.5</t>
  </si>
  <si>
    <t>1.5.2.6</t>
  </si>
  <si>
    <t>1.5.2.7</t>
  </si>
  <si>
    <t>1.5.2.8</t>
  </si>
  <si>
    <t>1.5.2.9</t>
  </si>
  <si>
    <t>1.5.2.10</t>
  </si>
  <si>
    <t>1.5.2.11</t>
  </si>
  <si>
    <t>1.5.2.12</t>
  </si>
  <si>
    <t>1.5.2.13</t>
  </si>
  <si>
    <t>1.5.2.14</t>
  </si>
  <si>
    <t>1.5.2.17</t>
  </si>
  <si>
    <t>1.5.2.24</t>
  </si>
  <si>
    <t>1.5.2.16</t>
  </si>
  <si>
    <t>1.5.2.18</t>
  </si>
  <si>
    <t>1.5.2.19</t>
  </si>
  <si>
    <t>1.5.2.15</t>
  </si>
  <si>
    <t>1.5.2.20</t>
  </si>
  <si>
    <t>1.5.2.21</t>
  </si>
  <si>
    <t>1.5.2.22</t>
  </si>
  <si>
    <t>1.5.2.23</t>
  </si>
  <si>
    <t>1.6</t>
  </si>
  <si>
    <t>COB</t>
  </si>
  <si>
    <t>25.00 dias</t>
  </si>
  <si>
    <t>1.6.3.1</t>
  </si>
  <si>
    <t>1.6.3.2</t>
  </si>
  <si>
    <t>1.6.3.3</t>
  </si>
  <si>
    <t>Impermeabilização do Telhado</t>
  </si>
  <si>
    <t>1.6.3.4</t>
  </si>
  <si>
    <t>Telhado</t>
  </si>
  <si>
    <t>1.6.3.5</t>
  </si>
  <si>
    <t>Algerosas + Rufos</t>
  </si>
  <si>
    <t>FACHADA</t>
  </si>
  <si>
    <t>84.00 dias</t>
  </si>
  <si>
    <t>3.1</t>
  </si>
  <si>
    <t>PANO 1</t>
  </si>
  <si>
    <t>59.00 dias</t>
  </si>
  <si>
    <t>3.1.4.1</t>
  </si>
  <si>
    <t>3.1.4.2</t>
  </si>
  <si>
    <t>3.2</t>
  </si>
  <si>
    <t>PANO 2</t>
  </si>
  <si>
    <t>3.2.4.1</t>
  </si>
  <si>
    <t>3.2.4.2</t>
  </si>
  <si>
    <t>3.3</t>
  </si>
  <si>
    <t>PANO 3</t>
  </si>
  <si>
    <t>3.3.4.1</t>
  </si>
  <si>
    <t>3.3.4.2</t>
  </si>
  <si>
    <t>3.4</t>
  </si>
  <si>
    <t>PANO 4</t>
  </si>
  <si>
    <t>3.4.4.1</t>
  </si>
  <si>
    <t>3.4.4.2</t>
  </si>
  <si>
    <t>3.5</t>
  </si>
  <si>
    <t>PANO 5</t>
  </si>
  <si>
    <t>3.5.4.1</t>
  </si>
  <si>
    <t>3.5.4.2</t>
  </si>
  <si>
    <t>3.6</t>
  </si>
  <si>
    <t>PANO 6</t>
  </si>
  <si>
    <t>3.6.4.1</t>
  </si>
  <si>
    <t>3.6.4.2</t>
  </si>
  <si>
    <t>Qtde</t>
  </si>
  <si>
    <t>R$ Unitário</t>
  </si>
  <si>
    <t>Unidade</t>
  </si>
  <si>
    <t>m</t>
  </si>
  <si>
    <t>nº</t>
  </si>
  <si>
    <t>m³</t>
  </si>
  <si>
    <t>torre</t>
  </si>
  <si>
    <t>m²</t>
  </si>
  <si>
    <t>Rótulos de Linha</t>
  </si>
  <si>
    <t>Esquadria de Ferro</t>
  </si>
  <si>
    <t>x</t>
  </si>
  <si>
    <t>pavimento</t>
  </si>
  <si>
    <t>Instalações</t>
  </si>
  <si>
    <t>Piso Vinilico</t>
  </si>
  <si>
    <t>Revestimento da Circulação</t>
  </si>
  <si>
    <t>Alocação na LOB</t>
  </si>
  <si>
    <t xml:space="preserve">Item </t>
  </si>
  <si>
    <t>qtde LOB</t>
  </si>
  <si>
    <t>unidade</t>
  </si>
  <si>
    <t>un</t>
  </si>
  <si>
    <t>m/m</t>
  </si>
  <si>
    <t>und</t>
  </si>
  <si>
    <t>apto</t>
  </si>
  <si>
    <t>Acabamentos</t>
  </si>
  <si>
    <t>QTDE TOTAL</t>
  </si>
  <si>
    <t>Dados</t>
  </si>
  <si>
    <t>Soma de qtde LOB</t>
  </si>
  <si>
    <t>Soma de R$ Total</t>
  </si>
  <si>
    <t>Unitário</t>
  </si>
  <si>
    <t>Total Geral</t>
  </si>
  <si>
    <t>R$ Total</t>
  </si>
  <si>
    <t>Instalações Cob</t>
  </si>
  <si>
    <t>Atividade</t>
  </si>
  <si>
    <t>TORRE</t>
  </si>
  <si>
    <t>LOCALIZAÇÃO 1</t>
  </si>
  <si>
    <t>LOCALIZAÇÃO 2</t>
  </si>
  <si>
    <t>PCOB</t>
  </si>
  <si>
    <t>Segunda</t>
  </si>
  <si>
    <t xml:space="preserve">Terca </t>
  </si>
  <si>
    <t>Quarta</t>
  </si>
  <si>
    <t>Quinta</t>
  </si>
  <si>
    <t>Sexta</t>
  </si>
  <si>
    <t xml:space="preserve">Sabado </t>
  </si>
  <si>
    <t>Domingo</t>
  </si>
  <si>
    <t>SEMANA TÉRMINO</t>
  </si>
  <si>
    <t>SEMANA INÍCIO</t>
  </si>
  <si>
    <t>Data de Status</t>
  </si>
  <si>
    <t>PLANEJADO</t>
  </si>
  <si>
    <t>EXECUTADO</t>
  </si>
  <si>
    <t>PREVISÃO</t>
  </si>
  <si>
    <t xml:space="preserve">SEMANA </t>
  </si>
  <si>
    <t>R$ semana</t>
  </si>
  <si>
    <t>R$ acumulado</t>
  </si>
  <si>
    <t>% semana</t>
  </si>
  <si>
    <t>% acumulado</t>
  </si>
  <si>
    <t>17.Revestimento da Circulação</t>
  </si>
  <si>
    <t xml:space="preserve">10.Shaft </t>
  </si>
  <si>
    <t>11.Impermeabilização do WC</t>
  </si>
  <si>
    <t>12.Cerâmica</t>
  </si>
  <si>
    <t>13.Gesso Liso</t>
  </si>
  <si>
    <t>14.Esquadria de Aluminio</t>
  </si>
  <si>
    <t>15.Fiação</t>
  </si>
  <si>
    <t>16.Forro</t>
  </si>
  <si>
    <t>18.Disjuntores e CD</t>
  </si>
  <si>
    <t>19.Pintura Interna - 1ªdmão</t>
  </si>
  <si>
    <t>20.Louças</t>
  </si>
  <si>
    <t>21.Portas de Madeira</t>
  </si>
  <si>
    <t>22.Esquadria de Ferro</t>
  </si>
  <si>
    <t>23.Piso Vinilico</t>
  </si>
  <si>
    <t>24.Metais</t>
  </si>
  <si>
    <t>25.Acabamentos Elétricos</t>
  </si>
  <si>
    <t>26.Pintura Final</t>
  </si>
  <si>
    <t>27.Complementação e Limpeza</t>
  </si>
  <si>
    <t>28.Instalações Cob</t>
  </si>
  <si>
    <t>29.Impermeabilização do Telhado</t>
  </si>
  <si>
    <t>30.Telhado</t>
  </si>
  <si>
    <t>31.Algerosas + Rufos</t>
  </si>
  <si>
    <t>32.Reboco Externo</t>
  </si>
  <si>
    <t>33.Pintura Externa</t>
  </si>
  <si>
    <t>Nome2</t>
  </si>
  <si>
    <t>01.Locação e Gabarito</t>
  </si>
  <si>
    <t>02.Estacas</t>
  </si>
  <si>
    <t>03.Vigas Baldrames</t>
  </si>
  <si>
    <t>04.Instalações Enterradas</t>
  </si>
  <si>
    <t>05.Contrapiso</t>
  </si>
  <si>
    <t>06.Alvenaria Estrutural</t>
  </si>
  <si>
    <t>07.Estrutura Moldado in Loco</t>
  </si>
  <si>
    <t>08.Instalações</t>
  </si>
  <si>
    <t>09.Reboco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</si>
</sst>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[$R$-416]\ * #,##0.00_-;\-[$R$-416]\ * #,##0.00_-;_-[$R$-416]\ * &quot;-&quot;??_-;_-@_-"/>
    <numFmt numFmtId="166" formatCode="_-* #,##0_-;\-* #,##0_-;_-* &quot;-&quot;??_-;_-@_-"/>
    <numFmt numFmtId="167" formatCode="dd/mm/yy;@"/>
    <numFmt numFmtId="169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 Nova"/>
      <family val="2"/>
    </font>
    <font>
      <b/>
      <sz val="9"/>
      <color rgb="FFFFFFFF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AAAA00"/>
        <bgColor rgb="FFAAAA00"/>
      </patternFill>
    </fill>
    <fill>
      <patternFill patternType="solid">
        <fgColor rgb="FF596FDB"/>
        <bgColor rgb="FF596FDB"/>
      </patternFill>
    </fill>
    <fill>
      <patternFill patternType="solid">
        <fgColor rgb="FF09B124"/>
        <bgColor rgb="FF09B124"/>
      </patternFill>
    </fill>
    <fill>
      <patternFill patternType="solid">
        <fgColor rgb="FF105DD0"/>
        <bgColor rgb="FF105DD0"/>
      </patternFill>
    </fill>
    <fill>
      <patternFill patternType="solid">
        <fgColor rgb="FF00C1C1"/>
        <bgColor rgb="FF00C1C1"/>
      </patternFill>
    </fill>
    <fill>
      <patternFill patternType="solid">
        <fgColor rgb="FFFF5500"/>
        <bgColor rgb="FFFF5500"/>
      </patternFill>
    </fill>
    <fill>
      <patternFill patternType="solid">
        <fgColor rgb="FF55FFFF"/>
        <bgColor rgb="FF55FFFF"/>
      </patternFill>
    </fill>
    <fill>
      <patternFill patternType="solid">
        <fgColor rgb="FFAA55FF"/>
        <bgColor rgb="FFAA55FF"/>
      </patternFill>
    </fill>
    <fill>
      <patternFill patternType="solid">
        <fgColor rgb="FF00AA7F"/>
        <bgColor rgb="FF00AA7F"/>
      </patternFill>
    </fill>
    <fill>
      <patternFill patternType="solid">
        <fgColor rgb="FFAA0000"/>
        <bgColor rgb="FFAA0000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194AC4"/>
        <bgColor rgb="FF194AC4"/>
      </patternFill>
    </fill>
    <fill>
      <patternFill patternType="solid">
        <fgColor rgb="FFAAFFFF"/>
        <bgColor rgb="FFAAFFFF"/>
      </patternFill>
    </fill>
    <fill>
      <patternFill patternType="solid">
        <fgColor rgb="FF00AAFF"/>
        <bgColor rgb="FF00AAFF"/>
      </patternFill>
    </fill>
    <fill>
      <patternFill patternType="solid">
        <fgColor rgb="FFFFAAFF"/>
        <bgColor rgb="FFFFAAFF"/>
      </patternFill>
    </fill>
    <fill>
      <patternFill patternType="solid">
        <fgColor rgb="FFAAFF00"/>
        <bgColor rgb="FFAAFF00"/>
      </patternFill>
    </fill>
    <fill>
      <patternFill patternType="solid">
        <fgColor rgb="FFAA00FF"/>
        <bgColor rgb="FFAA00FF"/>
      </patternFill>
    </fill>
    <fill>
      <patternFill patternType="solid">
        <fgColor rgb="FFAA5500"/>
        <bgColor rgb="FFAA5500"/>
      </patternFill>
    </fill>
    <fill>
      <patternFill patternType="solid">
        <fgColor rgb="FFC80D90"/>
        <bgColor rgb="FFC80D90"/>
      </patternFill>
    </fill>
    <fill>
      <patternFill patternType="solid">
        <fgColor rgb="FFAAAAFF"/>
        <bgColor rgb="FFAAAAFF"/>
      </patternFill>
    </fill>
    <fill>
      <patternFill patternType="solid">
        <fgColor rgb="FF55AAFF"/>
        <bgColor rgb="FF55AAFF"/>
      </patternFill>
    </fill>
    <fill>
      <patternFill patternType="solid">
        <fgColor rgb="FFE84F44"/>
        <bgColor rgb="FFE84F44"/>
      </patternFill>
    </fill>
    <fill>
      <patternFill patternType="solid">
        <fgColor rgb="FFC7C700"/>
        <bgColor rgb="FFC7C700"/>
      </patternFill>
    </fill>
    <fill>
      <patternFill patternType="solid">
        <fgColor rgb="FF242D6C"/>
        <bgColor rgb="FF242D6C"/>
      </patternFill>
    </fill>
    <fill>
      <patternFill patternType="solid">
        <fgColor rgb="FF73737D"/>
        <bgColor rgb="FF73737D"/>
      </patternFill>
    </fill>
    <fill>
      <patternFill patternType="solid">
        <fgColor rgb="FF1002F7"/>
        <bgColor rgb="FF1002F7"/>
      </patternFill>
    </fill>
    <fill>
      <patternFill patternType="solid">
        <fgColor rgb="FFFF007F"/>
        <bgColor rgb="FFFF007F"/>
      </patternFill>
    </fill>
    <fill>
      <patternFill patternType="solid">
        <fgColor rgb="FFFF557F"/>
        <bgColor rgb="FFFF557F"/>
      </patternFill>
    </fill>
    <fill>
      <patternFill patternType="solid">
        <fgColor rgb="FF00000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/>
      <diagonal/>
    </border>
    <border>
      <left style="thin">
        <color indexed="64"/>
      </left>
      <right style="dashed">
        <color theme="0" tint="-0.499984740745262"/>
      </right>
      <top style="thin">
        <color indexed="64"/>
      </top>
      <bottom/>
      <diagonal/>
    </border>
    <border>
      <left style="dashed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theme="0" tint="-0.499984740745262"/>
      </bottom>
      <diagonal/>
    </border>
    <border>
      <left style="thin">
        <color indexed="64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 style="dashed">
        <color theme="0" tint="-0.499984740745262"/>
      </left>
      <right style="thin">
        <color indexed="64"/>
      </right>
      <top/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/>
    </xf>
    <xf numFmtId="0" fontId="4" fillId="23" borderId="1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 vertical="center"/>
    </xf>
    <xf numFmtId="0" fontId="4" fillId="26" borderId="1" xfId="0" applyFont="1" applyFill="1" applyBorder="1" applyAlignment="1">
      <alignment horizontal="center" vertical="center"/>
    </xf>
    <xf numFmtId="0" fontId="4" fillId="28" borderId="1" xfId="0" applyFont="1" applyFill="1" applyBorder="1" applyAlignment="1">
      <alignment horizontal="center" vertical="center"/>
    </xf>
    <xf numFmtId="0" fontId="4" fillId="29" borderId="1" xfId="0" applyFont="1" applyFill="1" applyBorder="1" applyAlignment="1">
      <alignment horizontal="center" vertical="center"/>
    </xf>
    <xf numFmtId="0" fontId="4" fillId="30" borderId="1" xfId="0" applyFont="1" applyFill="1" applyBorder="1" applyAlignment="1">
      <alignment horizontal="center" vertical="center"/>
    </xf>
    <xf numFmtId="0" fontId="3" fillId="31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3" fillId="21" borderId="2" xfId="0" applyFont="1" applyFill="1" applyBorder="1" applyAlignment="1">
      <alignment horizontal="center" vertical="center" wrapText="1"/>
    </xf>
    <xf numFmtId="0" fontId="4" fillId="22" borderId="2" xfId="0" applyFont="1" applyFill="1" applyBorder="1" applyAlignment="1">
      <alignment horizontal="center" vertical="center"/>
    </xf>
    <xf numFmtId="0" fontId="4" fillId="23" borderId="2" xfId="0" applyFont="1" applyFill="1" applyBorder="1" applyAlignment="1">
      <alignment horizontal="center" vertical="center"/>
    </xf>
    <xf numFmtId="0" fontId="3" fillId="24" borderId="2" xfId="0" applyFont="1" applyFill="1" applyBorder="1" applyAlignment="1">
      <alignment horizontal="center" vertical="center"/>
    </xf>
    <xf numFmtId="0" fontId="3" fillId="25" borderId="2" xfId="0" applyFont="1" applyFill="1" applyBorder="1" applyAlignment="1">
      <alignment horizontal="center" vertical="center" wrapText="1"/>
    </xf>
    <xf numFmtId="0" fontId="4" fillId="26" borderId="2" xfId="0" applyFont="1" applyFill="1" applyBorder="1" applyAlignment="1">
      <alignment horizontal="center" vertical="center"/>
    </xf>
    <xf numFmtId="0" fontId="3" fillId="27" borderId="2" xfId="0" applyFont="1" applyFill="1" applyBorder="1" applyAlignment="1">
      <alignment horizontal="center" vertical="center"/>
    </xf>
    <xf numFmtId="0" fontId="4" fillId="28" borderId="2" xfId="0" applyFont="1" applyFill="1" applyBorder="1" applyAlignment="1">
      <alignment horizontal="center" vertical="center"/>
    </xf>
    <xf numFmtId="0" fontId="4" fillId="29" borderId="2" xfId="0" applyFont="1" applyFill="1" applyBorder="1" applyAlignment="1">
      <alignment horizontal="center" vertical="center"/>
    </xf>
    <xf numFmtId="0" fontId="4" fillId="30" borderId="2" xfId="0" applyFont="1" applyFill="1" applyBorder="1" applyAlignment="1">
      <alignment horizontal="center" vertical="center"/>
    </xf>
    <xf numFmtId="0" fontId="3" fillId="31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4" fillId="6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8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3" fillId="13" borderId="12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/>
    </xf>
    <xf numFmtId="0" fontId="5" fillId="15" borderId="12" xfId="0" applyFont="1" applyFill="1" applyBorder="1" applyAlignment="1">
      <alignment horizontal="center" vertical="center"/>
    </xf>
    <xf numFmtId="0" fontId="4" fillId="16" borderId="12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horizontal="center" vertical="center" wrapText="1"/>
    </xf>
    <xf numFmtId="0" fontId="3" fillId="18" borderId="12" xfId="0" applyFont="1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3" fillId="20" borderId="12" xfId="0" applyFont="1" applyFill="1" applyBorder="1" applyAlignment="1">
      <alignment horizontal="center" vertical="center" wrapText="1"/>
    </xf>
    <xf numFmtId="0" fontId="3" fillId="21" borderId="12" xfId="0" applyFont="1" applyFill="1" applyBorder="1" applyAlignment="1">
      <alignment horizontal="center" vertical="center" wrapText="1"/>
    </xf>
    <xf numFmtId="0" fontId="4" fillId="22" borderId="12" xfId="0" applyFont="1" applyFill="1" applyBorder="1" applyAlignment="1">
      <alignment horizontal="center" vertical="center"/>
    </xf>
    <xf numFmtId="0" fontId="4" fillId="23" borderId="12" xfId="0" applyFont="1" applyFill="1" applyBorder="1" applyAlignment="1">
      <alignment horizontal="center" vertical="center"/>
    </xf>
    <xf numFmtId="0" fontId="3" fillId="24" borderId="12" xfId="0" applyFont="1" applyFill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3" fillId="31" borderId="15" xfId="0" applyFont="1" applyFill="1" applyBorder="1" applyAlignment="1">
      <alignment horizontal="center" vertical="center"/>
    </xf>
    <xf numFmtId="0" fontId="3" fillId="31" borderId="16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" fillId="31" borderId="2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27" borderId="13" xfId="0" applyFont="1" applyFill="1" applyBorder="1" applyAlignment="1">
      <alignment horizontal="center" vertical="center"/>
    </xf>
    <xf numFmtId="0" fontId="4" fillId="28" borderId="13" xfId="0" applyFont="1" applyFill="1" applyBorder="1" applyAlignment="1">
      <alignment horizontal="center" vertical="center"/>
    </xf>
    <xf numFmtId="0" fontId="3" fillId="24" borderId="13" xfId="0" applyFont="1" applyFill="1" applyBorder="1" applyAlignment="1">
      <alignment horizontal="center" vertical="center"/>
    </xf>
    <xf numFmtId="0" fontId="4" fillId="30" borderId="27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4" fillId="30" borderId="1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4" fillId="29" borderId="15" xfId="0" applyFont="1" applyFill="1" applyBorder="1" applyAlignment="1">
      <alignment horizontal="center" vertical="center"/>
    </xf>
    <xf numFmtId="8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164" fontId="3" fillId="8" borderId="1" xfId="1" applyNumberFormat="1" applyFont="1" applyFill="1" applyBorder="1" applyAlignment="1">
      <alignment horizontal="center" vertical="center"/>
    </xf>
    <xf numFmtId="164" fontId="3" fillId="7" borderId="1" xfId="1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164" fontId="4" fillId="15" borderId="1" xfId="1" applyNumberFormat="1" applyFont="1" applyFill="1" applyBorder="1" applyAlignment="1">
      <alignment horizontal="center" vertical="center"/>
    </xf>
    <xf numFmtId="164" fontId="4" fillId="22" borderId="1" xfId="1" applyNumberFormat="1" applyFont="1" applyFill="1" applyBorder="1" applyAlignment="1">
      <alignment horizontal="center" vertical="center"/>
    </xf>
    <xf numFmtId="0" fontId="3" fillId="32" borderId="32" xfId="0" applyFont="1" applyFill="1" applyBorder="1" applyAlignment="1">
      <alignment horizontal="center" vertical="center" wrapText="1"/>
    </xf>
    <xf numFmtId="164" fontId="3" fillId="32" borderId="32" xfId="1" applyNumberFormat="1" applyFont="1" applyFill="1" applyBorder="1" applyAlignment="1">
      <alignment horizontal="center" vertical="center" wrapText="1"/>
    </xf>
    <xf numFmtId="164" fontId="3" fillId="12" borderId="1" xfId="1" applyNumberFormat="1" applyFont="1" applyFill="1" applyBorder="1" applyAlignment="1">
      <alignment horizontal="center" vertical="center"/>
    </xf>
    <xf numFmtId="164" fontId="4" fillId="28" borderId="1" xfId="1" applyNumberFormat="1" applyFont="1" applyFill="1" applyBorder="1" applyAlignment="1">
      <alignment horizontal="center" vertical="center"/>
    </xf>
    <xf numFmtId="164" fontId="3" fillId="24" borderId="1" xfId="1" applyNumberFormat="1" applyFont="1" applyFill="1" applyBorder="1" applyAlignment="1">
      <alignment horizontal="center" vertical="center"/>
    </xf>
    <xf numFmtId="164" fontId="4" fillId="23" borderId="1" xfId="1" applyNumberFormat="1" applyFont="1" applyFill="1" applyBorder="1" applyAlignment="1">
      <alignment horizontal="center" vertical="center"/>
    </xf>
    <xf numFmtId="164" fontId="3" fillId="14" borderId="1" xfId="1" applyNumberFormat="1" applyFont="1" applyFill="1" applyBorder="1" applyAlignment="1">
      <alignment horizontal="center" vertical="center"/>
    </xf>
    <xf numFmtId="164" fontId="3" fillId="17" borderId="1" xfId="1" applyNumberFormat="1" applyFont="1" applyFill="1" applyBorder="1" applyAlignment="1">
      <alignment horizontal="center" vertical="center" wrapText="1"/>
    </xf>
    <xf numFmtId="164" fontId="3" fillId="19" borderId="1" xfId="1" applyNumberFormat="1" applyFont="1" applyFill="1" applyBorder="1" applyAlignment="1">
      <alignment horizontal="center" vertical="center" wrapText="1"/>
    </xf>
    <xf numFmtId="164" fontId="4" fillId="11" borderId="1" xfId="1" applyNumberFormat="1" applyFont="1" applyFill="1" applyBorder="1" applyAlignment="1">
      <alignment horizontal="center" vertical="center"/>
    </xf>
    <xf numFmtId="164" fontId="3" fillId="13" borderId="1" xfId="1" applyNumberFormat="1" applyFont="1" applyFill="1" applyBorder="1" applyAlignment="1">
      <alignment horizontal="center" vertical="center"/>
    </xf>
    <xf numFmtId="164" fontId="4" fillId="30" borderId="1" xfId="1" applyNumberFormat="1" applyFont="1" applyFill="1" applyBorder="1" applyAlignment="1">
      <alignment horizontal="center" vertical="center"/>
    </xf>
    <xf numFmtId="164" fontId="4" fillId="26" borderId="1" xfId="1" applyNumberFormat="1" applyFont="1" applyFill="1" applyBorder="1" applyAlignment="1">
      <alignment horizontal="center" vertical="center"/>
    </xf>
    <xf numFmtId="164" fontId="3" fillId="20" borderId="1" xfId="1" applyNumberFormat="1" applyFont="1" applyFill="1" applyBorder="1" applyAlignment="1">
      <alignment horizontal="center" vertical="center" wrapText="1"/>
    </xf>
    <xf numFmtId="164" fontId="3" fillId="31" borderId="1" xfId="1" applyNumberFormat="1" applyFont="1" applyFill="1" applyBorder="1" applyAlignment="1">
      <alignment horizontal="center" vertical="center"/>
    </xf>
    <xf numFmtId="164" fontId="3" fillId="21" borderId="1" xfId="1" applyNumberFormat="1" applyFont="1" applyFill="1" applyBorder="1" applyAlignment="1">
      <alignment horizontal="center" vertical="center" wrapText="1"/>
    </xf>
    <xf numFmtId="164" fontId="3" fillId="18" borderId="1" xfId="1" applyNumberFormat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/>
    </xf>
    <xf numFmtId="164" fontId="4" fillId="16" borderId="1" xfId="1" applyNumberFormat="1" applyFont="1" applyFill="1" applyBorder="1" applyAlignment="1">
      <alignment horizontal="center" vertical="center"/>
    </xf>
    <xf numFmtId="164" fontId="4" fillId="29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33" borderId="0" xfId="0" applyFont="1" applyFill="1" applyAlignment="1">
      <alignment horizontal="center" vertical="center" wrapText="1" readingOrder="1"/>
    </xf>
    <xf numFmtId="164" fontId="7" fillId="33" borderId="0" xfId="1" applyNumberFormat="1" applyFont="1" applyFill="1" applyBorder="1" applyAlignment="1" applyProtection="1">
      <alignment horizontal="center" vertical="center" wrapText="1" readingOrder="1"/>
    </xf>
    <xf numFmtId="164" fontId="3" fillId="10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43" fontId="0" fillId="0" borderId="0" xfId="1" applyFont="1" applyAlignment="1">
      <alignment horizontal="center"/>
    </xf>
    <xf numFmtId="44" fontId="0" fillId="0" borderId="0" xfId="2" applyFont="1" applyAlignment="1">
      <alignment horizontal="center"/>
    </xf>
    <xf numFmtId="44" fontId="0" fillId="0" borderId="0" xfId="2" applyFont="1"/>
    <xf numFmtId="0" fontId="0" fillId="34" borderId="0" xfId="0" applyFill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43" fontId="9" fillId="0" borderId="0" xfId="1" applyFont="1" applyFill="1"/>
    <xf numFmtId="43" fontId="10" fillId="0" borderId="28" xfId="1" applyFont="1" applyFill="1" applyBorder="1" applyAlignment="1">
      <alignment horizontal="center" vertical="center" textRotation="90"/>
    </xf>
    <xf numFmtId="0" fontId="9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43" fontId="11" fillId="0" borderId="0" xfId="1" applyFont="1" applyFill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 textRotation="90"/>
    </xf>
    <xf numFmtId="2" fontId="10" fillId="0" borderId="3" xfId="0" applyNumberFormat="1" applyFont="1" applyBorder="1" applyAlignment="1">
      <alignment horizontal="center" vertical="center" textRotation="90"/>
    </xf>
    <xf numFmtId="2" fontId="10" fillId="0" borderId="4" xfId="0" applyNumberFormat="1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10" fillId="0" borderId="4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20" xfId="0" applyFont="1" applyFill="1" applyBorder="1" applyAlignment="1">
      <alignment vertical="center"/>
    </xf>
    <xf numFmtId="0" fontId="13" fillId="0" borderId="20" xfId="0" applyFont="1" applyFill="1" applyBorder="1" applyAlignment="1">
      <alignment horizontal="center" vertical="center"/>
    </xf>
    <xf numFmtId="2" fontId="13" fillId="0" borderId="9" xfId="1" applyNumberFormat="1" applyFont="1" applyFill="1" applyBorder="1" applyAlignment="1">
      <alignment horizontal="center" vertical="center"/>
    </xf>
    <xf numFmtId="2" fontId="13" fillId="0" borderId="10" xfId="1" applyNumberFormat="1" applyFont="1" applyFill="1" applyBorder="1" applyAlignment="1">
      <alignment horizontal="center" vertical="center"/>
    </xf>
    <xf numFmtId="43" fontId="13" fillId="0" borderId="24" xfId="1" applyFont="1" applyFill="1" applyBorder="1" applyAlignment="1">
      <alignment horizontal="center" vertical="center"/>
    </xf>
    <xf numFmtId="43" fontId="13" fillId="0" borderId="9" xfId="1" applyFont="1" applyFill="1" applyBorder="1" applyAlignment="1">
      <alignment horizontal="center" vertical="center"/>
    </xf>
    <xf numFmtId="43" fontId="13" fillId="0" borderId="33" xfId="1" applyFont="1" applyFill="1" applyBorder="1" applyAlignment="1">
      <alignment horizontal="center" vertical="center"/>
    </xf>
    <xf numFmtId="43" fontId="13" fillId="0" borderId="10" xfId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43" fontId="13" fillId="0" borderId="29" xfId="1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3" fillId="0" borderId="21" xfId="0" applyFont="1" applyFill="1" applyBorder="1" applyAlignment="1">
      <alignment horizontal="center" vertical="center"/>
    </xf>
    <xf numFmtId="2" fontId="13" fillId="0" borderId="12" xfId="1" applyNumberFormat="1" applyFont="1" applyFill="1" applyBorder="1" applyAlignment="1">
      <alignment horizontal="center" vertical="center"/>
    </xf>
    <xf numFmtId="2" fontId="13" fillId="0" borderId="13" xfId="1" applyNumberFormat="1" applyFont="1" applyFill="1" applyBorder="1" applyAlignment="1">
      <alignment horizontal="center" vertical="center"/>
    </xf>
    <xf numFmtId="43" fontId="13" fillId="0" borderId="25" xfId="1" applyFont="1" applyFill="1" applyBorder="1" applyAlignment="1">
      <alignment horizontal="center" vertical="center"/>
    </xf>
    <xf numFmtId="43" fontId="13" fillId="0" borderId="12" xfId="1" applyFont="1" applyFill="1" applyBorder="1" applyAlignment="1">
      <alignment horizontal="center" vertical="center"/>
    </xf>
    <xf numFmtId="43" fontId="13" fillId="0" borderId="34" xfId="1" applyFont="1" applyFill="1" applyBorder="1" applyAlignment="1">
      <alignment horizontal="center" vertical="center"/>
    </xf>
    <xf numFmtId="43" fontId="13" fillId="0" borderId="13" xfId="1" applyFont="1" applyFill="1" applyBorder="1" applyAlignment="1">
      <alignment horizontal="center" vertical="center"/>
    </xf>
    <xf numFmtId="43" fontId="13" fillId="0" borderId="30" xfId="1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center" vertical="center"/>
    </xf>
    <xf numFmtId="2" fontId="13" fillId="0" borderId="15" xfId="1" applyNumberFormat="1" applyFont="1" applyFill="1" applyBorder="1" applyAlignment="1">
      <alignment horizontal="center" vertical="center"/>
    </xf>
    <xf numFmtId="2" fontId="13" fillId="0" borderId="16" xfId="1" applyNumberFormat="1" applyFont="1" applyFill="1" applyBorder="1" applyAlignment="1">
      <alignment horizontal="center" vertical="center"/>
    </xf>
    <xf numFmtId="43" fontId="13" fillId="0" borderId="26" xfId="1" applyFont="1" applyFill="1" applyBorder="1" applyAlignment="1">
      <alignment horizontal="center" vertical="center"/>
    </xf>
    <xf numFmtId="43" fontId="13" fillId="0" borderId="15" xfId="1" applyFont="1" applyFill="1" applyBorder="1" applyAlignment="1">
      <alignment horizontal="center" vertical="center"/>
    </xf>
    <xf numFmtId="43" fontId="13" fillId="0" borderId="35" xfId="1" applyFont="1" applyFill="1" applyBorder="1" applyAlignment="1">
      <alignment horizontal="center" vertical="center"/>
    </xf>
    <xf numFmtId="43" fontId="13" fillId="0" borderId="16" xfId="1" applyFont="1" applyFill="1" applyBorder="1" applyAlignment="1">
      <alignment horizontal="center" vertical="center"/>
    </xf>
    <xf numFmtId="43" fontId="13" fillId="0" borderId="31" xfId="1" applyFont="1" applyFill="1" applyBorder="1" applyAlignment="1">
      <alignment vertical="center"/>
    </xf>
    <xf numFmtId="2" fontId="13" fillId="0" borderId="8" xfId="1" applyNumberFormat="1" applyFont="1" applyFill="1" applyBorder="1" applyAlignment="1">
      <alignment horizontal="center" vertical="center"/>
    </xf>
    <xf numFmtId="2" fontId="13" fillId="0" borderId="11" xfId="1" applyNumberFormat="1" applyFont="1" applyFill="1" applyBorder="1" applyAlignment="1">
      <alignment horizontal="center" vertical="center"/>
    </xf>
    <xf numFmtId="2" fontId="13" fillId="0" borderId="14" xfId="1" applyNumberFormat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vertical="center"/>
    </xf>
    <xf numFmtId="0" fontId="13" fillId="0" borderId="23" xfId="0" applyFont="1" applyFill="1" applyBorder="1" applyAlignment="1">
      <alignment horizontal="center" vertical="center"/>
    </xf>
    <xf numFmtId="2" fontId="13" fillId="0" borderId="17" xfId="1" applyNumberFormat="1" applyFont="1" applyFill="1" applyBorder="1" applyAlignment="1">
      <alignment horizontal="center" vertical="center"/>
    </xf>
    <xf numFmtId="2" fontId="13" fillId="0" borderId="18" xfId="1" applyNumberFormat="1" applyFont="1" applyFill="1" applyBorder="1" applyAlignment="1">
      <alignment horizontal="center" vertical="center"/>
    </xf>
    <xf numFmtId="2" fontId="13" fillId="0" borderId="19" xfId="1" applyNumberFormat="1" applyFont="1" applyFill="1" applyBorder="1" applyAlignment="1">
      <alignment horizontal="center" vertical="center"/>
    </xf>
    <xf numFmtId="2" fontId="13" fillId="0" borderId="37" xfId="1" applyNumberFormat="1" applyFont="1" applyFill="1" applyBorder="1" applyAlignment="1">
      <alignment horizontal="center" vertical="center"/>
    </xf>
    <xf numFmtId="2" fontId="13" fillId="0" borderId="12" xfId="1" applyNumberFormat="1" applyFont="1" applyFill="1" applyBorder="1" applyAlignment="1">
      <alignment horizontal="center" vertical="center" wrapText="1"/>
    </xf>
    <xf numFmtId="43" fontId="13" fillId="0" borderId="27" xfId="1" applyFont="1" applyFill="1" applyBorder="1" applyAlignment="1">
      <alignment horizontal="center" vertical="center"/>
    </xf>
    <xf numFmtId="43" fontId="13" fillId="0" borderId="18" xfId="1" applyFont="1" applyFill="1" applyBorder="1" applyAlignment="1">
      <alignment horizontal="center" vertical="center"/>
    </xf>
    <xf numFmtId="43" fontId="13" fillId="0" borderId="36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center"/>
    </xf>
    <xf numFmtId="43" fontId="2" fillId="35" borderId="38" xfId="1" applyFont="1" applyFill="1" applyBorder="1" applyAlignment="1">
      <alignment horizontal="center"/>
    </xf>
    <xf numFmtId="44" fontId="2" fillId="35" borderId="39" xfId="2" applyFont="1" applyFill="1" applyBorder="1" applyAlignment="1">
      <alignment horizontal="center"/>
    </xf>
    <xf numFmtId="167" fontId="0" fillId="36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0" fontId="0" fillId="0" borderId="4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36" borderId="44" xfId="0" applyFont="1" applyFill="1" applyBorder="1" applyAlignment="1">
      <alignment horizontal="center"/>
    </xf>
    <xf numFmtId="0" fontId="2" fillId="36" borderId="45" xfId="0" applyFont="1" applyFill="1" applyBorder="1" applyAlignment="1">
      <alignment horizontal="center"/>
    </xf>
    <xf numFmtId="0" fontId="2" fillId="37" borderId="44" xfId="0" applyFont="1" applyFill="1" applyBorder="1" applyAlignment="1">
      <alignment horizontal="center"/>
    </xf>
    <xf numFmtId="0" fontId="2" fillId="37" borderId="3" xfId="0" applyFont="1" applyFill="1" applyBorder="1" applyAlignment="1">
      <alignment horizontal="center"/>
    </xf>
    <xf numFmtId="0" fontId="2" fillId="37" borderId="45" xfId="0" applyFont="1" applyFill="1" applyBorder="1" applyAlignment="1">
      <alignment horizontal="center"/>
    </xf>
    <xf numFmtId="0" fontId="2" fillId="38" borderId="44" xfId="0" applyFont="1" applyFill="1" applyBorder="1" applyAlignment="1">
      <alignment horizontal="center"/>
    </xf>
    <xf numFmtId="0" fontId="2" fillId="38" borderId="3" xfId="0" applyFont="1" applyFill="1" applyBorder="1" applyAlignment="1">
      <alignment horizontal="center"/>
    </xf>
    <xf numFmtId="0" fontId="2" fillId="38" borderId="45" xfId="0" applyFont="1" applyFill="1" applyBorder="1" applyAlignment="1">
      <alignment horizontal="center"/>
    </xf>
    <xf numFmtId="0" fontId="0" fillId="0" borderId="46" xfId="0" applyBorder="1" applyAlignment="1">
      <alignment horizontal="center"/>
    </xf>
    <xf numFmtId="166" fontId="0" fillId="0" borderId="47" xfId="1" applyNumberFormat="1" applyFont="1" applyBorder="1" applyAlignment="1">
      <alignment horizontal="center"/>
    </xf>
    <xf numFmtId="169" fontId="0" fillId="0" borderId="49" xfId="3" applyNumberFormat="1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9" fontId="0" fillId="0" borderId="49" xfId="3" applyFont="1" applyBorder="1" applyAlignment="1">
      <alignment horizontal="center"/>
    </xf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166" fontId="0" fillId="0" borderId="51" xfId="1" applyNumberFormat="1" applyFont="1" applyBorder="1" applyAlignment="1">
      <alignment horizontal="center"/>
    </xf>
    <xf numFmtId="169" fontId="0" fillId="0" borderId="53" xfId="3" applyNumberFormat="1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9" fontId="0" fillId="0" borderId="53" xfId="3" applyFont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10" fontId="0" fillId="0" borderId="53" xfId="3" applyNumberFormat="1" applyFont="1" applyBorder="1" applyAlignment="1">
      <alignment horizontal="center"/>
    </xf>
    <xf numFmtId="0" fontId="0" fillId="0" borderId="53" xfId="0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0" fillId="0" borderId="0" xfId="1" pivotButton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44" fontId="2" fillId="35" borderId="40" xfId="2" applyFont="1" applyFill="1" applyBorder="1" applyAlignment="1">
      <alignment horizontal="center"/>
    </xf>
    <xf numFmtId="10" fontId="0" fillId="0" borderId="0" xfId="3" applyNumberFormat="1" applyFont="1"/>
    <xf numFmtId="9" fontId="0" fillId="0" borderId="0" xfId="3" applyFont="1" applyAlignment="1">
      <alignment horizontal="center"/>
    </xf>
    <xf numFmtId="10" fontId="2" fillId="36" borderId="3" xfId="0" applyNumberFormat="1" applyFont="1" applyFill="1" applyBorder="1" applyAlignment="1">
      <alignment horizontal="center"/>
    </xf>
    <xf numFmtId="10" fontId="0" fillId="0" borderId="48" xfId="3" applyNumberFormat="1" applyFont="1" applyBorder="1" applyAlignment="1">
      <alignment horizontal="center"/>
    </xf>
    <xf numFmtId="10" fontId="0" fillId="0" borderId="52" xfId="3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0" fontId="2" fillId="36" borderId="2" xfId="0" applyFont="1" applyFill="1" applyBorder="1" applyAlignment="1">
      <alignment horizontal="center"/>
    </xf>
    <xf numFmtId="0" fontId="2" fillId="36" borderId="3" xfId="0" applyFont="1" applyFill="1" applyBorder="1" applyAlignment="1">
      <alignment horizontal="center"/>
    </xf>
    <xf numFmtId="0" fontId="2" fillId="36" borderId="4" xfId="0" applyFont="1" applyFill="1" applyBorder="1" applyAlignment="1">
      <alignment horizontal="center"/>
    </xf>
    <xf numFmtId="0" fontId="2" fillId="37" borderId="42" xfId="0" applyFont="1" applyFill="1" applyBorder="1" applyAlignment="1">
      <alignment horizontal="center"/>
    </xf>
    <xf numFmtId="0" fontId="2" fillId="37" borderId="6" xfId="0" applyFont="1" applyFill="1" applyBorder="1" applyAlignment="1">
      <alignment horizontal="center"/>
    </xf>
    <xf numFmtId="0" fontId="2" fillId="37" borderId="43" xfId="0" applyFont="1" applyFill="1" applyBorder="1" applyAlignment="1">
      <alignment horizontal="center"/>
    </xf>
    <xf numFmtId="0" fontId="2" fillId="38" borderId="42" xfId="0" applyFont="1" applyFill="1" applyBorder="1" applyAlignment="1">
      <alignment horizontal="center"/>
    </xf>
    <xf numFmtId="0" fontId="2" fillId="38" borderId="6" xfId="0" applyFont="1" applyFill="1" applyBorder="1" applyAlignment="1">
      <alignment horizontal="center"/>
    </xf>
    <xf numFmtId="0" fontId="2" fillId="38" borderId="43" xfId="0" applyFont="1" applyFill="1" applyBorder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9">
    <dxf>
      <numFmt numFmtId="1" formatCode="0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CURVA S - EMPREENDIMENTO NATBIM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2"/>
          <c:tx>
            <c:v>Data Status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25400">
                <a:noFill/>
                <a:prstDash val="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9C-4536-8B8A-883725CD6071}"/>
              </c:ext>
            </c:extLst>
          </c:dPt>
          <c:val>
            <c:numRef>
              <c:f>'CURVA S'!$A$3:$A$39</c:f>
              <c:numCache>
                <c:formatCode>General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2-BC9C-4536-8B8A-883725CD6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2115672767"/>
        <c:axId val="2115673183"/>
      </c:barChar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58086063"/>
        <c:axId val="58085647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v>Plan Sem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'CURVA S'!$E$3:$E$39</c15:sqref>
                        </c15:formulaRef>
                      </c:ext>
                    </c:extLst>
                    <c:numCache>
                      <c:formatCode>0.00%</c:formatCode>
                      <c:ptCount val="37"/>
                      <c:pt idx="0">
                        <c:v>1.7727504369912529E-3</c:v>
                      </c:pt>
                      <c:pt idx="1">
                        <c:v>0</c:v>
                      </c:pt>
                      <c:pt idx="2">
                        <c:v>2.2387031751472039E-2</c:v>
                      </c:pt>
                      <c:pt idx="3">
                        <c:v>4.5643521189345032E-2</c:v>
                      </c:pt>
                      <c:pt idx="4">
                        <c:v>2.2806549485792469E-4</c:v>
                      </c:pt>
                      <c:pt idx="5">
                        <c:v>2.2749341505726568E-2</c:v>
                      </c:pt>
                      <c:pt idx="6">
                        <c:v>6.292888273428722E-2</c:v>
                      </c:pt>
                      <c:pt idx="7">
                        <c:v>4.2284664062088251E-2</c:v>
                      </c:pt>
                      <c:pt idx="8">
                        <c:v>6.3110114182178267E-2</c:v>
                      </c:pt>
                      <c:pt idx="9">
                        <c:v>4.2284664062088251E-2</c:v>
                      </c:pt>
                      <c:pt idx="10">
                        <c:v>6.3110114182178267E-2</c:v>
                      </c:pt>
                      <c:pt idx="11">
                        <c:v>5.1052732723399712E-2</c:v>
                      </c:pt>
                      <c:pt idx="12">
                        <c:v>7.1878182843489735E-2</c:v>
                      </c:pt>
                      <c:pt idx="13">
                        <c:v>5.3841749294944466E-2</c:v>
                      </c:pt>
                      <c:pt idx="14">
                        <c:v>2.2606418759157691E-2</c:v>
                      </c:pt>
                      <c:pt idx="15">
                        <c:v>9.7890781074833188E-3</c:v>
                      </c:pt>
                      <c:pt idx="16">
                        <c:v>1.0969666633115162E-2</c:v>
                      </c:pt>
                      <c:pt idx="17">
                        <c:v>4.1512759078119972E-2</c:v>
                      </c:pt>
                      <c:pt idx="18">
                        <c:v>1.9741710889238994E-2</c:v>
                      </c:pt>
                      <c:pt idx="19">
                        <c:v>1.4306712335141197E-2</c:v>
                      </c:pt>
                      <c:pt idx="20">
                        <c:v>2.0708547682173024E-2</c:v>
                      </c:pt>
                      <c:pt idx="21">
                        <c:v>1.7910317459067734E-2</c:v>
                      </c:pt>
                      <c:pt idx="22">
                        <c:v>3.5178133498310601E-2</c:v>
                      </c:pt>
                      <c:pt idx="23">
                        <c:v>3.8368084829450345E-2</c:v>
                      </c:pt>
                      <c:pt idx="24">
                        <c:v>2.6548969113430236E-2</c:v>
                      </c:pt>
                      <c:pt idx="25">
                        <c:v>2.4467722619750467E-2</c:v>
                      </c:pt>
                      <c:pt idx="26">
                        <c:v>1.3112690396946052E-2</c:v>
                      </c:pt>
                      <c:pt idx="27">
                        <c:v>1.9938248338332291E-2</c:v>
                      </c:pt>
                      <c:pt idx="28">
                        <c:v>2.4439876316207355E-2</c:v>
                      </c:pt>
                      <c:pt idx="29">
                        <c:v>2.387595460057404E-2</c:v>
                      </c:pt>
                      <c:pt idx="30">
                        <c:v>3.2898972833530826E-2</c:v>
                      </c:pt>
                      <c:pt idx="31">
                        <c:v>2.2005316059223859E-2</c:v>
                      </c:pt>
                      <c:pt idx="32">
                        <c:v>1.7105782373259552E-2</c:v>
                      </c:pt>
                      <c:pt idx="33">
                        <c:v>1.2731732376923922E-2</c:v>
                      </c:pt>
                      <c:pt idx="34">
                        <c:v>2.4027532794427047E-3</c:v>
                      </c:pt>
                      <c:pt idx="35">
                        <c:v>3.0543689790367753E-3</c:v>
                      </c:pt>
                      <c:pt idx="36">
                        <c:v>3.0543689790367753E-3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C9C-4536-8B8A-883725CD607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1"/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'CURVA S'!$F$3:$F$39</c:f>
              <c:numCache>
                <c:formatCode>0.0%</c:formatCode>
                <c:ptCount val="37"/>
                <c:pt idx="0">
                  <c:v>1.7727504369912529E-3</c:v>
                </c:pt>
                <c:pt idx="1">
                  <c:v>1.7727504369912529E-3</c:v>
                </c:pt>
                <c:pt idx="2">
                  <c:v>2.4159782188463288E-2</c:v>
                </c:pt>
                <c:pt idx="3" formatCode="0.00%">
                  <c:v>6.9803303377808323E-2</c:v>
                </c:pt>
                <c:pt idx="4">
                  <c:v>7.0031368872666241E-2</c:v>
                </c:pt>
                <c:pt idx="5">
                  <c:v>9.2780710378392806E-2</c:v>
                </c:pt>
                <c:pt idx="6">
                  <c:v>0.15570959311268001</c:v>
                </c:pt>
                <c:pt idx="7">
                  <c:v>0.19799425717476826</c:v>
                </c:pt>
                <c:pt idx="8">
                  <c:v>0.26110437135694653</c:v>
                </c:pt>
                <c:pt idx="9">
                  <c:v>0.30338903541903478</c:v>
                </c:pt>
                <c:pt idx="10">
                  <c:v>0.36649914960121299</c:v>
                </c:pt>
                <c:pt idx="11">
                  <c:v>0.41755188232461271</c:v>
                </c:pt>
                <c:pt idx="12">
                  <c:v>0.48943006516810245</c:v>
                </c:pt>
                <c:pt idx="13">
                  <c:v>0.54327181446304695</c:v>
                </c:pt>
                <c:pt idx="14">
                  <c:v>0.56587823322220465</c:v>
                </c:pt>
                <c:pt idx="15">
                  <c:v>0.57566731132968796</c:v>
                </c:pt>
                <c:pt idx="16">
                  <c:v>0.58663697796280312</c:v>
                </c:pt>
                <c:pt idx="17">
                  <c:v>0.62814973704092303</c:v>
                </c:pt>
                <c:pt idx="18">
                  <c:v>0.64789144793016207</c:v>
                </c:pt>
                <c:pt idx="19">
                  <c:v>0.6621981602653032</c:v>
                </c:pt>
                <c:pt idx="20">
                  <c:v>0.68290670794747621</c:v>
                </c:pt>
                <c:pt idx="21">
                  <c:v>0.700817025406544</c:v>
                </c:pt>
                <c:pt idx="22">
                  <c:v>0.73599515890485467</c:v>
                </c:pt>
                <c:pt idx="23">
                  <c:v>0.77436324373430498</c:v>
                </c:pt>
                <c:pt idx="24">
                  <c:v>0.80091221284773517</c:v>
                </c:pt>
                <c:pt idx="25">
                  <c:v>0.82537993546748567</c:v>
                </c:pt>
                <c:pt idx="26">
                  <c:v>0.83849262586443174</c:v>
                </c:pt>
                <c:pt idx="27">
                  <c:v>0.85843087420276398</c:v>
                </c:pt>
                <c:pt idx="28">
                  <c:v>0.88287075051897135</c:v>
                </c:pt>
                <c:pt idx="29">
                  <c:v>0.90674670511954536</c:v>
                </c:pt>
                <c:pt idx="30">
                  <c:v>0.9396456779530763</c:v>
                </c:pt>
                <c:pt idx="31">
                  <c:v>0.96165099401230014</c:v>
                </c:pt>
                <c:pt idx="32">
                  <c:v>0.9787567763855598</c:v>
                </c:pt>
                <c:pt idx="33">
                  <c:v>0.99148850876248362</c:v>
                </c:pt>
                <c:pt idx="34">
                  <c:v>0.99389126204192635</c:v>
                </c:pt>
                <c:pt idx="35">
                  <c:v>0.99694563102096323</c:v>
                </c:pt>
                <c:pt idx="3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9C-4536-8B8A-883725CD6071}"/>
            </c:ext>
          </c:extLst>
        </c:ser>
        <c:ser>
          <c:idx val="3"/>
          <c:order val="3"/>
          <c:tx>
            <c:v>Exe Acumulado</c:v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'CURVA S'!$J$3:$J$39</c:f>
              <c:numCache>
                <c:formatCode>0%</c:formatCode>
                <c:ptCount val="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9C-4536-8B8A-883725CD6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672767"/>
        <c:axId val="2115673183"/>
      </c:lineChart>
      <c:catAx>
        <c:axId val="2115672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semanas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115673183"/>
        <c:crosses val="autoZero"/>
        <c:auto val="1"/>
        <c:lblAlgn val="ctr"/>
        <c:lblOffset val="100"/>
        <c:noMultiLvlLbl val="0"/>
      </c:catAx>
      <c:valAx>
        <c:axId val="211567318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% acumulado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5672767"/>
        <c:crosses val="autoZero"/>
        <c:crossBetween val="between"/>
      </c:valAx>
      <c:valAx>
        <c:axId val="5808564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% semana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086063"/>
        <c:crosses val="max"/>
        <c:crossBetween val="between"/>
      </c:valAx>
      <c:catAx>
        <c:axId val="58086063"/>
        <c:scaling>
          <c:orientation val="minMax"/>
        </c:scaling>
        <c:delete val="1"/>
        <c:axPos val="b"/>
        <c:majorTickMark val="out"/>
        <c:minorTickMark val="none"/>
        <c:tickLblPos val="nextTo"/>
        <c:crossAx val="580856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474649</xdr:colOff>
      <xdr:row>0</xdr:row>
      <xdr:rowOff>176893</xdr:rowOff>
    </xdr:from>
    <xdr:to>
      <xdr:col>37</xdr:col>
      <xdr:colOff>73239</xdr:colOff>
      <xdr:row>22</xdr:row>
      <xdr:rowOff>122463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C50F63-64A8-4440-ADFC-59E6AB067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cha Sauer" refreshedDate="44455.689085763886" createdVersion="7" refreshedVersion="7" minRefreshableVersion="3" recordCount="124" xr:uid="{1E219772-B4E5-4C10-BCC1-8BE3E15DA2EE}">
  <cacheSource type="worksheet">
    <worksheetSource ref="A1:V125" sheet="Agilean"/>
  </cacheSource>
  <cacheFields count="21">
    <cacheField name="LOCALIZAÇÃO 1" numFmtId="0">
      <sharedItems containsBlank="1"/>
    </cacheField>
    <cacheField name="LOCALIZAÇÃO 2" numFmtId="0">
      <sharedItems containsBlank="1"/>
    </cacheField>
    <cacheField name="Código" numFmtId="0">
      <sharedItems containsMixedTypes="1" containsNumber="1" containsInteger="1" minValue="1" maxValue="3"/>
    </cacheField>
    <cacheField name="Nome" numFmtId="0">
      <sharedItems/>
    </cacheField>
    <cacheField name="Macro Etapa" numFmtId="0">
      <sharedItems containsBlank="1" count="2">
        <m/>
        <s v="GERAL"/>
      </sharedItems>
    </cacheField>
    <cacheField name="Rede" numFmtId="0">
      <sharedItems containsBlank="1"/>
    </cacheField>
    <cacheField name="Duração" numFmtId="0">
      <sharedItems/>
    </cacheField>
    <cacheField name="Planej. Inicial" numFmtId="167">
      <sharedItems containsSemiMixedTypes="0" containsNonDate="0" containsDate="1" containsString="0" minDate="2021-08-16T00:00:00" maxDate="2022-04-28T00:00:00"/>
    </cacheField>
    <cacheField name="Planej. Final" numFmtId="167">
      <sharedItems containsSemiMixedTypes="0" containsNonDate="0" containsDate="1" containsString="0" minDate="2021-08-20T00:00:00" maxDate="2022-04-30T00:00:00"/>
    </cacheField>
    <cacheField name="Início" numFmtId="0">
      <sharedItems containsNonDate="0" containsString="0" containsBlank="1"/>
    </cacheField>
    <cacheField name="Fim" numFmtId="0">
      <sharedItems containsNonDate="0" containsString="0" containsBlank="1"/>
    </cacheField>
    <cacheField name="Custo" numFmtId="8">
      <sharedItems containsSemiMixedTypes="0" containsString="0" containsNumber="1" containsInteger="1" minValue="0" maxValue="0"/>
    </cacheField>
    <cacheField name="Custo M.O" numFmtId="8">
      <sharedItems containsSemiMixedTypes="0" containsString="0" containsNumber="1" containsInteger="1" minValue="0" maxValue="0"/>
    </cacheField>
    <cacheField name="Equipe" numFmtId="0">
      <sharedItems containsNonDate="0" containsString="0" containsBlank="1"/>
    </cacheField>
    <cacheField name="Recursos da Equipe" numFmtId="0">
      <sharedItems containsNonDate="0" containsString="0" containsBlank="1"/>
    </cacheField>
    <cacheField name="Progresso do Projeto" numFmtId="9">
      <sharedItems containsSemiMixedTypes="0" containsString="0" containsNumber="1" containsInteger="1" minValue="0" maxValue="0"/>
    </cacheField>
    <cacheField name="Qtde" numFmtId="43">
      <sharedItems containsString="0" containsBlank="1" containsNumber="1" minValue="0" maxValue="614.56297040815116"/>
    </cacheField>
    <cacheField name="R$ Unitário" numFmtId="0">
      <sharedItems containsString="0" containsBlank="1" containsNumber="1" minValue="0" maxValue="13455.889210118192"/>
    </cacheField>
    <cacheField name="R$ Total" numFmtId="44">
      <sharedItems containsString="0" containsBlank="1" containsNumber="1" minValue="0" maxValue="96851.739793091605"/>
    </cacheField>
    <cacheField name="SEMANA INÍCIO" numFmtId="0">
      <sharedItems containsSemiMixedTypes="0" containsString="0" containsNumber="1" containsInteger="1" minValue="1" maxValue="37"/>
    </cacheField>
    <cacheField name="SEMANA TÉRMINO" numFmtId="0">
      <sharedItems containsSemiMixedTypes="0" containsString="0" containsNumber="1" containsInteger="1" minValue="1" maxValue="37" count="36">
        <n v="37"/>
        <n v="6"/>
        <n v="1"/>
        <n v="3"/>
        <n v="4"/>
        <n v="5"/>
        <n v="36"/>
        <n v="7"/>
        <n v="8"/>
        <n v="12"/>
        <n v="14"/>
        <n v="19"/>
        <n v="20"/>
        <n v="21"/>
        <n v="22"/>
        <n v="23"/>
        <n v="24"/>
        <n v="25"/>
        <n v="26"/>
        <n v="27"/>
        <n v="28"/>
        <n v="29"/>
        <n v="30"/>
        <n v="31"/>
        <n v="33"/>
        <n v="34"/>
        <n v="9"/>
        <n v="10"/>
        <n v="13"/>
        <n v="15"/>
        <n v="32"/>
        <n v="35"/>
        <n v="11"/>
        <n v="16"/>
        <n v="17"/>
        <n v="1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m/>
    <m/>
    <n v="1"/>
    <s v="ESTRUTURA/ACABAMENTOS"/>
    <x v="0"/>
    <m/>
    <s v="185.00 dias"/>
    <d v="2021-08-16T00:00:00"/>
    <d v="2022-04-29T00:00:00"/>
    <m/>
    <m/>
    <n v="0"/>
    <n v="0"/>
    <m/>
    <m/>
    <n v="0"/>
    <m/>
    <m/>
    <m/>
    <n v="1"/>
    <x v="0"/>
  </r>
  <r>
    <m/>
    <m/>
    <s v="1.1"/>
    <s v="FUND"/>
    <x v="0"/>
    <m/>
    <s v="30.00 dias"/>
    <d v="2021-08-16T00:00:00"/>
    <d v="2021-09-24T00:00:00"/>
    <m/>
    <m/>
    <n v="0"/>
    <n v="0"/>
    <m/>
    <m/>
    <n v="0"/>
    <m/>
    <m/>
    <m/>
    <n v="1"/>
    <x v="1"/>
  </r>
  <r>
    <s v="TORRE"/>
    <s v="FUND"/>
    <s v="1.1.1.1"/>
    <s v="Locação e Gabarito"/>
    <x v="1"/>
    <s v="FUNDAÇÃO"/>
    <s v="5.00 dias"/>
    <d v="2021-08-16T00:00:00"/>
    <d v="2021-08-20T00:00:00"/>
    <m/>
    <m/>
    <n v="0"/>
    <n v="0"/>
    <m/>
    <m/>
    <n v="0"/>
    <n v="74.739999999999995"/>
    <n v="36.400132810000002"/>
    <n v="2720.5459262193999"/>
    <n v="1"/>
    <x v="2"/>
  </r>
  <r>
    <s v="TORRE"/>
    <s v="FUND"/>
    <s v="1.1.1.2"/>
    <s v="Estacas"/>
    <x v="1"/>
    <s v="FUNDAÇÃO"/>
    <s v="10.00 dias"/>
    <d v="2021-08-23T00:00:00"/>
    <d v="2021-09-03T00:00:00"/>
    <m/>
    <m/>
    <n v="0"/>
    <n v="0"/>
    <m/>
    <m/>
    <n v="0"/>
    <n v="14.821790477842152"/>
    <n v="2317.9512940424352"/>
    <n v="34356.18841814006"/>
    <n v="2"/>
    <x v="3"/>
  </r>
  <r>
    <s v="TORRE"/>
    <s v="FUND"/>
    <s v="1.1.1.3"/>
    <s v="Vigas Baldrames"/>
    <x v="1"/>
    <s v="FUNDAÇÃO"/>
    <s v="5.00 dias"/>
    <d v="2021-09-06T00:00:00"/>
    <d v="2021-09-10T00:00:00"/>
    <m/>
    <m/>
    <n v="0"/>
    <n v="0"/>
    <m/>
    <m/>
    <n v="0"/>
    <n v="18.114005616525326"/>
    <n v="3866.9904848461024"/>
    <n v="70046.687361552293"/>
    <n v="4"/>
    <x v="4"/>
  </r>
  <r>
    <s v="TORRE"/>
    <s v="FUND"/>
    <s v="1.1.1.4"/>
    <s v="Instalações Enterradas"/>
    <x v="1"/>
    <s v="FUNDAÇÃO"/>
    <s v="5.00 dias"/>
    <d v="2021-09-13T00:00:00"/>
    <d v="2021-09-17T00:00:00"/>
    <m/>
    <m/>
    <n v="0"/>
    <n v="0"/>
    <m/>
    <m/>
    <n v="0"/>
    <n v="1"/>
    <n v="350"/>
    <n v="350"/>
    <n v="5"/>
    <x v="5"/>
  </r>
  <r>
    <s v="TORRE"/>
    <s v="FUND"/>
    <s v="1.1.1.5"/>
    <s v="Contrapiso"/>
    <x v="1"/>
    <s v="FUNDAÇÃO"/>
    <s v="5.00 dias"/>
    <d v="2021-09-20T00:00:00"/>
    <d v="2021-09-24T00:00:00"/>
    <m/>
    <m/>
    <n v="0"/>
    <n v="0"/>
    <m/>
    <m/>
    <n v="0"/>
    <n v="224.41214336467911"/>
    <n v="155.57182168692589"/>
    <n v="34912.205951910706"/>
    <n v="6"/>
    <x v="1"/>
  </r>
  <r>
    <m/>
    <m/>
    <s v="1.2"/>
    <s v="PAV1"/>
    <x v="0"/>
    <m/>
    <s v="147.50 dias"/>
    <d v="2021-09-27T00:00:00"/>
    <d v="2022-04-20T00:00:00"/>
    <m/>
    <m/>
    <n v="0"/>
    <n v="0"/>
    <m/>
    <m/>
    <n v="0"/>
    <m/>
    <m/>
    <m/>
    <n v="7"/>
    <x v="6"/>
  </r>
  <r>
    <s v="TORRE"/>
    <s v="PAV1"/>
    <s v="1.2.2.3"/>
    <s v="Alvenaria Estrutural"/>
    <x v="1"/>
    <s v="TIPO"/>
    <s v="5.00 dias"/>
    <d v="2021-09-27T00:00:00"/>
    <d v="2021-10-01T00:00:00"/>
    <m/>
    <m/>
    <n v="0"/>
    <n v="0"/>
    <m/>
    <m/>
    <n v="0"/>
    <n v="389.57631667868412"/>
    <n v="247.89395397660905"/>
    <n v="96573.613517122591"/>
    <n v="7"/>
    <x v="7"/>
  </r>
  <r>
    <s v="TORRE"/>
    <s v="PAV1"/>
    <s v="1.2.2.4"/>
    <s v="Estrutura Moldado in Loco"/>
    <x v="1"/>
    <s v="TIPO"/>
    <s v="5.00 dias"/>
    <d v="2021-10-04T00:00:00"/>
    <d v="2021-10-08T00:00:00"/>
    <m/>
    <m/>
    <n v="0"/>
    <n v="0"/>
    <m/>
    <m/>
    <n v="0"/>
    <n v="25.439852607935705"/>
    <n v="2550.8020330415566"/>
    <n v="64892.027752599941"/>
    <n v="8"/>
    <x v="8"/>
  </r>
  <r>
    <s v="TORRE"/>
    <s v="PAV1"/>
    <s v="1.2.2.5"/>
    <s v="Instalações"/>
    <x v="1"/>
    <s v="TIPO"/>
    <s v="5.00 dias"/>
    <d v="2021-11-01T00:00:00"/>
    <d v="2021-11-05T00:00:00"/>
    <m/>
    <m/>
    <n v="0"/>
    <n v="0"/>
    <m/>
    <m/>
    <n v="0"/>
    <n v="1"/>
    <n v="13455.889210118192"/>
    <n v="13455.889210118192"/>
    <n v="12"/>
    <x v="9"/>
  </r>
  <r>
    <s v="TORRE"/>
    <s v="PAV1"/>
    <s v="1.2.2.6"/>
    <s v="Reboco Interno"/>
    <x v="1"/>
    <s v="TIPO"/>
    <s v="5.00 dias"/>
    <d v="2021-11-15T00:00:00"/>
    <d v="2021-11-19T00:00:00"/>
    <m/>
    <m/>
    <n v="0"/>
    <n v="0"/>
    <m/>
    <m/>
    <n v="0"/>
    <n v="140.59178294805977"/>
    <n v="7"/>
    <n v="984.14248063641844"/>
    <n v="14"/>
    <x v="10"/>
  </r>
  <r>
    <s v="TORRE"/>
    <s v="PAV1"/>
    <s v="1.2.2.7"/>
    <s v="Shaft "/>
    <x v="1"/>
    <s v="TIPO"/>
    <s v="2.50 dias"/>
    <d v="2021-12-20T00:00:00"/>
    <d v="2021-12-22T00:00:00"/>
    <m/>
    <m/>
    <n v="0"/>
    <n v="0"/>
    <m/>
    <m/>
    <n v="0"/>
    <n v="10.692769519929399"/>
    <n v="295.46807160325829"/>
    <n v="3159.3719901516374"/>
    <n v="19"/>
    <x v="11"/>
  </r>
  <r>
    <s v="TORRE"/>
    <s v="PAV1"/>
    <s v="1.2.2.8"/>
    <s v="Impermeabilização do WC"/>
    <x v="1"/>
    <s v="TIPO"/>
    <s v="5.00 dias"/>
    <d v="2021-12-22T00:00:00"/>
    <d v="2021-12-29T00:00:00"/>
    <m/>
    <m/>
    <n v="0"/>
    <n v="0"/>
    <m/>
    <m/>
    <n v="0"/>
    <n v="6.0832145186999309"/>
    <n v="39.299999999999997"/>
    <n v="239.07033058490725"/>
    <n v="19"/>
    <x v="12"/>
  </r>
  <r>
    <s v="TORRE"/>
    <s v="PAV1"/>
    <s v="1.2.2.9"/>
    <s v="Cerâmica"/>
    <x v="1"/>
    <s v="TIPO"/>
    <s v="5.00 dias"/>
    <d v="2021-12-29T00:00:00"/>
    <d v="2022-01-05T00:00:00"/>
    <m/>
    <m/>
    <n v="0"/>
    <n v="0"/>
    <m/>
    <m/>
    <n v="0"/>
    <n v="86.259384327231189"/>
    <n v="236.90944856477213"/>
    <n v="20435.663174501089"/>
    <n v="20"/>
    <x v="13"/>
  </r>
  <r>
    <s v="TORRE"/>
    <s v="PAV1"/>
    <s v="1.2.2.10"/>
    <s v="Gesso Liso"/>
    <x v="1"/>
    <s v="TIPO"/>
    <s v="5.00 dias"/>
    <d v="2022-01-05T00:00:00"/>
    <d v="2022-01-12T00:00:00"/>
    <m/>
    <m/>
    <n v="0"/>
    <n v="0"/>
    <m/>
    <m/>
    <n v="0"/>
    <n v="447.45107827330213"/>
    <n v="15.222400000000006"/>
    <n v="6811.2792939075171"/>
    <n v="21"/>
    <x v="14"/>
  </r>
  <r>
    <s v="TORRE"/>
    <s v="PAV1"/>
    <s v="1.2.2.11"/>
    <s v="Esquadria de Aluminio"/>
    <x v="1"/>
    <s v="TIPO"/>
    <s v="5.00 dias"/>
    <d v="2022-01-12T00:00:00"/>
    <d v="2022-01-19T00:00:00"/>
    <m/>
    <m/>
    <n v="0"/>
    <n v="0"/>
    <m/>
    <m/>
    <n v="0"/>
    <n v="21"/>
    <n v="1261.9047619047619"/>
    <n v="26500"/>
    <n v="22"/>
    <x v="15"/>
  </r>
  <r>
    <s v="TORRE"/>
    <s v="PAV1"/>
    <s v="1.2.2.12"/>
    <s v="Fiação"/>
    <x v="1"/>
    <s v="TIPO"/>
    <s v="5.00 dias"/>
    <d v="2022-01-19T00:00:00"/>
    <d v="2022-01-26T00:00:00"/>
    <m/>
    <m/>
    <n v="0"/>
    <n v="0"/>
    <m/>
    <m/>
    <n v="0"/>
    <n v="4"/>
    <n v="1283.6297966501836"/>
    <n v="5134.5191866007344"/>
    <n v="23"/>
    <x v="16"/>
  </r>
  <r>
    <s v="TORRE"/>
    <s v="PAV1"/>
    <s v="1.2.2.13"/>
    <s v="Forro"/>
    <x v="1"/>
    <s v="TIPO"/>
    <s v="5.00 dias"/>
    <d v="2022-01-26T00:00:00"/>
    <d v="2022-02-02T00:00:00"/>
    <m/>
    <m/>
    <n v="0"/>
    <n v="0"/>
    <m/>
    <m/>
    <n v="0"/>
    <n v="29.287836207698309"/>
    <n v="78.445334999999986"/>
    <n v="2297.4941227380232"/>
    <n v="24"/>
    <x v="17"/>
  </r>
  <r>
    <s v="TORRE"/>
    <s v="PAV1"/>
    <s v="1.2.2.17"/>
    <s v="Revestimento da Circulação"/>
    <x v="1"/>
    <s v="TIPO"/>
    <s v="5.00 dias"/>
    <d v="2022-02-02T00:00:00"/>
    <d v="2022-02-09T00:00:00"/>
    <m/>
    <m/>
    <n v="0"/>
    <n v="0"/>
    <m/>
    <m/>
    <n v="0"/>
    <n v="22.499179827764017"/>
    <n v="160.77478755454416"/>
    <n v="3617.3008569602453"/>
    <n v="25"/>
    <x v="18"/>
  </r>
  <r>
    <s v="TORRE"/>
    <s v="PAV1"/>
    <s v="1.2.2.14"/>
    <s v="Disjuntores e CD"/>
    <x v="1"/>
    <s v="TIPO"/>
    <s v="2.50 dias"/>
    <d v="2022-02-14T00:00:00"/>
    <d v="2022-02-16T00:00:00"/>
    <m/>
    <m/>
    <n v="0"/>
    <n v="0"/>
    <m/>
    <m/>
    <n v="0"/>
    <n v="4"/>
    <n v="350"/>
    <n v="1400"/>
    <n v="27"/>
    <x v="19"/>
  </r>
  <r>
    <s v="TORRE"/>
    <s v="PAV1"/>
    <s v="1.2.2.16"/>
    <s v="Pintura Interna - 1ªdmão"/>
    <x v="1"/>
    <s v="TIPO"/>
    <s v="5.00 dias"/>
    <d v="2022-02-16T00:00:00"/>
    <d v="2022-02-23T00:00:00"/>
    <m/>
    <m/>
    <n v="0"/>
    <n v="0"/>
    <m/>
    <m/>
    <n v="0"/>
    <n v="476.73891448100045"/>
    <n v="31.043507801912533"/>
    <n v="14799.64821116625"/>
    <n v="27"/>
    <x v="20"/>
  </r>
  <r>
    <s v="TORRE"/>
    <s v="PAV1"/>
    <s v="1.2.2.18"/>
    <s v="Louças"/>
    <x v="1"/>
    <s v="TIPO"/>
    <s v="5.00 dias"/>
    <d v="2022-02-23T00:00:00"/>
    <d v="2022-03-02T00:00:00"/>
    <m/>
    <m/>
    <n v="0"/>
    <n v="0"/>
    <m/>
    <m/>
    <n v="0"/>
    <n v="16"/>
    <n v="327.25146699999999"/>
    <n v="5236.0234719999999"/>
    <n v="28"/>
    <x v="21"/>
  </r>
  <r>
    <s v="TORRE"/>
    <s v="PAV1"/>
    <s v="1.2.2.19"/>
    <s v="Portas de Madeira"/>
    <x v="1"/>
    <s v="TIPO"/>
    <s v="5.00 dias"/>
    <d v="2022-03-02T00:00:00"/>
    <d v="2022-03-09T00:00:00"/>
    <m/>
    <m/>
    <n v="0"/>
    <n v="0"/>
    <m/>
    <m/>
    <n v="0"/>
    <n v="20"/>
    <n v="520"/>
    <n v="10400"/>
    <n v="29"/>
    <x v="22"/>
  </r>
  <r>
    <s v="TORRE"/>
    <s v="PAV1"/>
    <s v="1.2.2.24"/>
    <s v="Esquadria de Ferro"/>
    <x v="1"/>
    <s v="TIPO"/>
    <s v="2.00 dias"/>
    <d v="2022-03-02T00:00:00"/>
    <d v="2022-03-04T00:00:00"/>
    <m/>
    <m/>
    <n v="0"/>
    <n v="0"/>
    <m/>
    <m/>
    <n v="0"/>
    <n v="4.1748314050052171"/>
    <n v="492"/>
    <n v="2054.0170512625668"/>
    <n v="29"/>
    <x v="21"/>
  </r>
  <r>
    <s v="TORRE"/>
    <s v="PAV1"/>
    <s v="1.2.2.15"/>
    <s v="Piso Vinilico"/>
    <x v="1"/>
    <s v="TIPO"/>
    <s v="5.00 dias"/>
    <d v="2022-03-09T00:00:00"/>
    <d v="2022-03-16T00:00:00"/>
    <m/>
    <m/>
    <n v="0"/>
    <n v="0"/>
    <m/>
    <m/>
    <n v="0"/>
    <n v="80.875776209597902"/>
    <n v="162.85785630043145"/>
    <n v="13171.255540128548"/>
    <n v="30"/>
    <x v="23"/>
  </r>
  <r>
    <s v="TORRE"/>
    <s v="PAV1"/>
    <s v="1.2.2.20"/>
    <s v="Metais"/>
    <x v="1"/>
    <s v="TIPO"/>
    <s v="2.50 dias"/>
    <d v="2022-03-28T00:00:00"/>
    <d v="2022-03-30T00:00:00"/>
    <m/>
    <m/>
    <n v="0"/>
    <n v="0"/>
    <m/>
    <m/>
    <n v="0"/>
    <n v="12"/>
    <n v="111.67"/>
    <n v="1340.04"/>
    <n v="33"/>
    <x v="24"/>
  </r>
  <r>
    <s v="TORRE"/>
    <s v="PAV1"/>
    <s v="1.2.2.21"/>
    <s v="Acabamentos Elétricos"/>
    <x v="1"/>
    <s v="TIPO"/>
    <s v="2.50 dias"/>
    <d v="2022-03-28T00:00:00"/>
    <d v="2022-03-30T00:00:00"/>
    <m/>
    <m/>
    <n v="0"/>
    <n v="0"/>
    <m/>
    <m/>
    <n v="0"/>
    <n v="4"/>
    <n v="0"/>
    <n v="0"/>
    <n v="33"/>
    <x v="24"/>
  </r>
  <r>
    <s v="TORRE"/>
    <s v="PAV1"/>
    <s v="1.2.2.22"/>
    <s v="Pintura Final"/>
    <x v="1"/>
    <s v="TIPO"/>
    <s v="5.00 dias"/>
    <d v="2022-03-30T00:00:00"/>
    <d v="2022-04-06T00:00:00"/>
    <m/>
    <m/>
    <n v="0"/>
    <n v="0"/>
    <m/>
    <m/>
    <n v="0"/>
    <n v="614.56297040815116"/>
    <n v="6"/>
    <n v="3687.377822448907"/>
    <n v="33"/>
    <x v="25"/>
  </r>
  <r>
    <s v="TORRE"/>
    <s v="PAV1"/>
    <s v="1.2.2.23"/>
    <s v="Complementação e Limpeza"/>
    <x v="1"/>
    <s v="TIPO"/>
    <s v="2.50 dias"/>
    <d v="2022-04-18T00:00:00"/>
    <d v="2022-04-20T00:00:00"/>
    <m/>
    <m/>
    <n v="0"/>
    <n v="0"/>
    <m/>
    <m/>
    <n v="0"/>
    <n v="0.25"/>
    <n v="2000"/>
    <n v="500"/>
    <n v="36"/>
    <x v="6"/>
  </r>
  <r>
    <m/>
    <m/>
    <s v="1.3"/>
    <s v="PAV2"/>
    <x v="0"/>
    <m/>
    <s v="140.00 dias"/>
    <d v="2021-10-11T00:00:00"/>
    <d v="2022-04-22T00:00:00"/>
    <m/>
    <m/>
    <n v="0"/>
    <n v="0"/>
    <m/>
    <m/>
    <n v="0"/>
    <m/>
    <m/>
    <m/>
    <n v="9"/>
    <x v="6"/>
  </r>
  <r>
    <s v="TORRE"/>
    <s v="PAV2"/>
    <s v="1.3.2.3"/>
    <s v="Alvenaria Estrutural"/>
    <x v="1"/>
    <s v="TIPO"/>
    <s v="5.00 dias"/>
    <d v="2021-10-11T00:00:00"/>
    <d v="2021-10-15T00:00:00"/>
    <m/>
    <m/>
    <n v="0"/>
    <n v="0"/>
    <m/>
    <m/>
    <n v="0"/>
    <n v="390.69827335212221"/>
    <n v="247.89395397660905"/>
    <n v="96851.739793091605"/>
    <n v="9"/>
    <x v="26"/>
  </r>
  <r>
    <s v="TORRE"/>
    <s v="PAV2"/>
    <s v="1.3.2.4"/>
    <s v="Estrutura Moldado in Loco"/>
    <x v="1"/>
    <s v="TIPO"/>
    <s v="5.00 dias"/>
    <d v="2021-10-18T00:00:00"/>
    <d v="2021-10-22T00:00:00"/>
    <m/>
    <m/>
    <n v="0"/>
    <n v="0"/>
    <m/>
    <m/>
    <n v="0"/>
    <n v="25.439852607935705"/>
    <n v="2550.8020330415566"/>
    <n v="64892.027752599941"/>
    <n v="10"/>
    <x v="27"/>
  </r>
  <r>
    <s v="TORRE"/>
    <s v="PAV2"/>
    <s v="1.3.2.5"/>
    <s v="Instalações"/>
    <x v="1"/>
    <s v="TIPO"/>
    <s v="5.00 dias"/>
    <d v="2021-11-08T00:00:00"/>
    <d v="2021-11-12T00:00:00"/>
    <m/>
    <m/>
    <n v="0"/>
    <n v="0"/>
    <m/>
    <m/>
    <n v="0"/>
    <n v="1"/>
    <n v="13455.889210118192"/>
    <n v="13455.889210118192"/>
    <n v="13"/>
    <x v="28"/>
  </r>
  <r>
    <s v="TORRE"/>
    <s v="PAV2"/>
    <s v="1.3.2.6"/>
    <s v="Reboco Interno"/>
    <x v="1"/>
    <s v="TIPO"/>
    <s v="5.00 dias"/>
    <d v="2021-11-22T00:00:00"/>
    <d v="2021-11-26T00:00:00"/>
    <m/>
    <m/>
    <n v="0"/>
    <n v="0"/>
    <m/>
    <m/>
    <n v="0"/>
    <n v="140.59178294805977"/>
    <n v="7"/>
    <n v="984.14248063641844"/>
    <n v="15"/>
    <x v="29"/>
  </r>
  <r>
    <s v="TORRE"/>
    <s v="PAV2"/>
    <s v="1.3.2.7"/>
    <s v="Shaft "/>
    <x v="1"/>
    <s v="TIPO"/>
    <s v="2.50 dias"/>
    <d v="2021-12-22T00:00:00"/>
    <d v="2021-12-24T00:00:00"/>
    <m/>
    <m/>
    <n v="0"/>
    <n v="0"/>
    <m/>
    <m/>
    <n v="0"/>
    <n v="10.692769519929399"/>
    <n v="295.46807160325829"/>
    <n v="3159.3719901516374"/>
    <n v="19"/>
    <x v="11"/>
  </r>
  <r>
    <s v="TORRE"/>
    <s v="PAV2"/>
    <s v="1.3.2.8"/>
    <s v="Impermeabilização do WC"/>
    <x v="1"/>
    <s v="TIPO"/>
    <s v="5.00 dias"/>
    <d v="2021-12-29T00:00:00"/>
    <d v="2022-01-05T00:00:00"/>
    <m/>
    <m/>
    <n v="0"/>
    <n v="0"/>
    <m/>
    <m/>
    <n v="0"/>
    <n v="6.0832145186999309"/>
    <n v="39.299999999999997"/>
    <n v="239.07033058490725"/>
    <n v="20"/>
    <x v="13"/>
  </r>
  <r>
    <s v="TORRE"/>
    <s v="PAV2"/>
    <s v="1.3.2.9"/>
    <s v="Cerâmica"/>
    <x v="1"/>
    <s v="TIPO"/>
    <s v="5.00 dias"/>
    <d v="2022-01-05T00:00:00"/>
    <d v="2022-01-12T00:00:00"/>
    <m/>
    <m/>
    <n v="0"/>
    <n v="0"/>
    <m/>
    <m/>
    <n v="0"/>
    <n v="86.259384327231189"/>
    <n v="236.90944856477213"/>
    <n v="20435.663174501089"/>
    <n v="21"/>
    <x v="14"/>
  </r>
  <r>
    <s v="TORRE"/>
    <s v="PAV2"/>
    <s v="1.3.2.10"/>
    <s v="Gesso Liso"/>
    <x v="1"/>
    <s v="TIPO"/>
    <s v="5.00 dias"/>
    <d v="2022-01-12T00:00:00"/>
    <d v="2022-01-19T00:00:00"/>
    <m/>
    <m/>
    <n v="0"/>
    <n v="0"/>
    <m/>
    <m/>
    <n v="0"/>
    <n v="447.45107827330213"/>
    <n v="15.222400000000006"/>
    <n v="6811.2792939075171"/>
    <n v="22"/>
    <x v="15"/>
  </r>
  <r>
    <s v="TORRE"/>
    <s v="PAV2"/>
    <s v="1.3.2.11"/>
    <s v="Esquadria de Aluminio"/>
    <x v="1"/>
    <s v="TIPO"/>
    <s v="5.00 dias"/>
    <d v="2022-01-19T00:00:00"/>
    <d v="2022-01-26T00:00:00"/>
    <m/>
    <m/>
    <n v="0"/>
    <n v="0"/>
    <m/>
    <m/>
    <n v="0"/>
    <n v="21"/>
    <n v="1261.9047619047619"/>
    <n v="26500"/>
    <n v="23"/>
    <x v="16"/>
  </r>
  <r>
    <s v="TORRE"/>
    <s v="PAV2"/>
    <s v="1.3.2.12"/>
    <s v="Fiação"/>
    <x v="1"/>
    <s v="TIPO"/>
    <s v="5.00 dias"/>
    <d v="2022-01-26T00:00:00"/>
    <d v="2022-02-02T00:00:00"/>
    <m/>
    <m/>
    <n v="0"/>
    <n v="0"/>
    <m/>
    <m/>
    <n v="0"/>
    <n v="4"/>
    <n v="1283.6297966501836"/>
    <n v="5134.5191866007344"/>
    <n v="24"/>
    <x v="17"/>
  </r>
  <r>
    <s v="TORRE"/>
    <s v="PAV2"/>
    <s v="1.3.2.13"/>
    <s v="Forro"/>
    <x v="1"/>
    <s v="TIPO"/>
    <s v="5.00 dias"/>
    <d v="2022-02-02T00:00:00"/>
    <d v="2022-02-09T00:00:00"/>
    <m/>
    <m/>
    <n v="0"/>
    <n v="0"/>
    <m/>
    <m/>
    <n v="0"/>
    <n v="29.287836207698309"/>
    <n v="78.445334999999986"/>
    <n v="2297.4941227380232"/>
    <n v="25"/>
    <x v="18"/>
  </r>
  <r>
    <s v="TORRE"/>
    <s v="PAV2"/>
    <s v="1.3.2.17"/>
    <s v="Revestimento da Circulação"/>
    <x v="1"/>
    <s v="TIPO"/>
    <s v="5.00 dias"/>
    <d v="2022-02-09T00:00:00"/>
    <d v="2022-02-16T00:00:00"/>
    <m/>
    <m/>
    <n v="0"/>
    <n v="0"/>
    <m/>
    <m/>
    <n v="0"/>
    <n v="22.5"/>
    <n v="160.77478755454416"/>
    <n v="3617.4327199772438"/>
    <n v="26"/>
    <x v="19"/>
  </r>
  <r>
    <s v="TORRE"/>
    <s v="PAV2"/>
    <s v="1.3.2.14"/>
    <s v="Disjuntores e CD"/>
    <x v="1"/>
    <s v="TIPO"/>
    <s v="2.50 dias"/>
    <d v="2022-02-16T00:00:00"/>
    <d v="2022-02-18T00:00:00"/>
    <m/>
    <m/>
    <n v="0"/>
    <n v="0"/>
    <m/>
    <m/>
    <n v="0"/>
    <n v="4"/>
    <n v="350"/>
    <n v="1400"/>
    <n v="27"/>
    <x v="19"/>
  </r>
  <r>
    <s v="TORRE"/>
    <s v="PAV2"/>
    <s v="1.3.2.16"/>
    <s v="Pintura Interna - 1ªdmão"/>
    <x v="1"/>
    <s v="TIPO"/>
    <s v="5.00 dias"/>
    <d v="2022-02-23T00:00:00"/>
    <d v="2022-03-02T00:00:00"/>
    <m/>
    <m/>
    <n v="0"/>
    <n v="0"/>
    <m/>
    <m/>
    <n v="0"/>
    <n v="476.73891448100045"/>
    <n v="31.043507801912533"/>
    <n v="14799.64821116625"/>
    <n v="28"/>
    <x v="21"/>
  </r>
  <r>
    <s v="TORRE"/>
    <s v="PAV2"/>
    <s v="1.3.2.18"/>
    <s v="Louças"/>
    <x v="1"/>
    <s v="TIPO"/>
    <s v="5.00 dias"/>
    <d v="2022-03-02T00:00:00"/>
    <d v="2022-03-09T00:00:00"/>
    <m/>
    <m/>
    <n v="0"/>
    <n v="0"/>
    <m/>
    <m/>
    <n v="0"/>
    <n v="16"/>
    <n v="327.25146699999999"/>
    <n v="5236.0234719999999"/>
    <n v="29"/>
    <x v="22"/>
  </r>
  <r>
    <s v="TORRE"/>
    <s v="PAV2"/>
    <s v="1.3.2.24"/>
    <s v="Esquadria de Ferro"/>
    <x v="1"/>
    <s v="TIPO"/>
    <s v="2.00 dias"/>
    <d v="2022-03-02T00:00:00"/>
    <d v="2022-03-04T00:00:00"/>
    <m/>
    <m/>
    <n v="0"/>
    <n v="0"/>
    <m/>
    <m/>
    <n v="0"/>
    <n v="4.1748314050052171"/>
    <n v="492"/>
    <n v="2054.0170512625668"/>
    <n v="29"/>
    <x v="21"/>
  </r>
  <r>
    <s v="TORRE"/>
    <s v="PAV2"/>
    <s v="1.3.2.19"/>
    <s v="Portas de Madeira"/>
    <x v="1"/>
    <s v="TIPO"/>
    <s v="5.00 dias"/>
    <d v="2022-03-09T00:00:00"/>
    <d v="2022-03-16T00:00:00"/>
    <m/>
    <m/>
    <n v="0"/>
    <n v="0"/>
    <m/>
    <m/>
    <n v="0"/>
    <n v="20"/>
    <n v="520"/>
    <n v="10400"/>
    <n v="30"/>
    <x v="23"/>
  </r>
  <r>
    <s v="TORRE"/>
    <s v="PAV2"/>
    <s v="1.3.2.15"/>
    <s v="Piso Vinilico"/>
    <x v="1"/>
    <s v="TIPO"/>
    <s v="5.00 dias"/>
    <d v="2022-03-16T00:00:00"/>
    <d v="2022-03-23T00:00:00"/>
    <m/>
    <m/>
    <n v="0"/>
    <n v="0"/>
    <m/>
    <m/>
    <n v="0"/>
    <n v="80.875776209597902"/>
    <n v="162.85785630043145"/>
    <n v="13171.255540128548"/>
    <n v="31"/>
    <x v="30"/>
  </r>
  <r>
    <s v="TORRE"/>
    <s v="PAV2"/>
    <s v="1.3.2.20"/>
    <s v="Metais"/>
    <x v="1"/>
    <s v="TIPO"/>
    <s v="2.50 dias"/>
    <d v="2022-03-30T00:00:00"/>
    <d v="2022-04-01T00:00:00"/>
    <m/>
    <m/>
    <n v="0"/>
    <n v="0"/>
    <m/>
    <m/>
    <n v="0"/>
    <n v="12"/>
    <n v="111.67"/>
    <n v="1340.04"/>
    <n v="33"/>
    <x v="24"/>
  </r>
  <r>
    <s v="TORRE"/>
    <s v="PAV2"/>
    <s v="1.3.2.21"/>
    <s v="Acabamentos Elétricos"/>
    <x v="1"/>
    <s v="TIPO"/>
    <s v="2.50 dias"/>
    <d v="2022-03-30T00:00:00"/>
    <d v="2022-04-01T00:00:00"/>
    <m/>
    <m/>
    <n v="0"/>
    <n v="0"/>
    <m/>
    <m/>
    <n v="0"/>
    <n v="4"/>
    <n v="0"/>
    <n v="0"/>
    <n v="33"/>
    <x v="24"/>
  </r>
  <r>
    <s v="TORRE"/>
    <s v="PAV2"/>
    <s v="1.3.2.22"/>
    <s v="Pintura Final"/>
    <x v="1"/>
    <s v="TIPO"/>
    <s v="5.00 dias"/>
    <d v="2022-04-06T00:00:00"/>
    <d v="2022-04-13T00:00:00"/>
    <m/>
    <m/>
    <n v="0"/>
    <n v="0"/>
    <m/>
    <m/>
    <n v="0"/>
    <n v="614.56297040815116"/>
    <n v="6"/>
    <n v="3687.377822448907"/>
    <n v="34"/>
    <x v="31"/>
  </r>
  <r>
    <s v="TORRE"/>
    <s v="PAV2"/>
    <s v="1.3.2.23"/>
    <s v="Complementação e Limpeza"/>
    <x v="1"/>
    <s v="TIPO"/>
    <s v="2.50 dias"/>
    <d v="2022-04-20T00:00:00"/>
    <d v="2022-04-22T00:00:00"/>
    <m/>
    <m/>
    <n v="0"/>
    <n v="0"/>
    <m/>
    <m/>
    <n v="0"/>
    <n v="0.25"/>
    <n v="2000"/>
    <n v="500"/>
    <n v="36"/>
    <x v="6"/>
  </r>
  <r>
    <m/>
    <m/>
    <s v="1.4"/>
    <s v="PAV3"/>
    <x v="0"/>
    <m/>
    <s v="132.50 dias"/>
    <d v="2021-10-25T00:00:00"/>
    <d v="2022-04-27T00:00:00"/>
    <m/>
    <m/>
    <n v="0"/>
    <n v="0"/>
    <m/>
    <m/>
    <n v="0"/>
    <m/>
    <m/>
    <m/>
    <n v="11"/>
    <x v="0"/>
  </r>
  <r>
    <s v="TORRE"/>
    <s v="PAV3"/>
    <s v="1.4.2.3"/>
    <s v="Alvenaria Estrutural"/>
    <x v="1"/>
    <s v="TIPO"/>
    <s v="5.00 dias"/>
    <d v="2021-10-25T00:00:00"/>
    <d v="2021-10-29T00:00:00"/>
    <m/>
    <m/>
    <n v="0"/>
    <n v="0"/>
    <m/>
    <m/>
    <n v="0"/>
    <n v="390.69827335212221"/>
    <n v="247.89395397660905"/>
    <n v="96851.739793091605"/>
    <n v="11"/>
    <x v="32"/>
  </r>
  <r>
    <s v="TORRE"/>
    <s v="PAV3"/>
    <s v="1.4.2.4"/>
    <s v="Estrutura Moldado in Loco"/>
    <x v="1"/>
    <s v="TIPO"/>
    <s v="5.00 dias"/>
    <d v="2021-11-01T00:00:00"/>
    <d v="2021-11-05T00:00:00"/>
    <m/>
    <m/>
    <n v="0"/>
    <n v="0"/>
    <m/>
    <m/>
    <n v="0"/>
    <n v="25.439852607935705"/>
    <n v="2550.8020330415566"/>
    <n v="64892.027752599941"/>
    <n v="12"/>
    <x v="9"/>
  </r>
  <r>
    <s v="TORRE"/>
    <s v="PAV3"/>
    <s v="1.4.2.5"/>
    <s v="Instalações"/>
    <x v="1"/>
    <s v="TIPO"/>
    <s v="5.00 dias"/>
    <d v="2021-11-15T00:00:00"/>
    <d v="2021-11-19T00:00:00"/>
    <m/>
    <m/>
    <n v="0"/>
    <n v="0"/>
    <m/>
    <m/>
    <n v="0"/>
    <n v="1"/>
    <n v="13455.889210118192"/>
    <n v="13455.889210118192"/>
    <n v="14"/>
    <x v="10"/>
  </r>
  <r>
    <s v="TORRE"/>
    <s v="PAV3"/>
    <s v="1.4.2.6"/>
    <s v="Reboco Interno"/>
    <x v="1"/>
    <s v="TIPO"/>
    <s v="5.00 dias"/>
    <d v="2021-11-29T00:00:00"/>
    <d v="2021-12-03T00:00:00"/>
    <m/>
    <m/>
    <n v="0"/>
    <n v="0"/>
    <m/>
    <m/>
    <n v="0"/>
    <n v="140.59178294805977"/>
    <n v="7"/>
    <n v="984.14248063641844"/>
    <n v="16"/>
    <x v="33"/>
  </r>
  <r>
    <s v="TORRE"/>
    <s v="PAV3"/>
    <s v="1.4.2.7"/>
    <s v="Shaft "/>
    <x v="1"/>
    <s v="TIPO"/>
    <s v="2.50 dias"/>
    <d v="2021-12-27T00:00:00"/>
    <d v="2021-12-29T00:00:00"/>
    <m/>
    <m/>
    <n v="0"/>
    <n v="0"/>
    <m/>
    <m/>
    <n v="0"/>
    <n v="10.692769519929399"/>
    <n v="295.46807160325829"/>
    <n v="3159.3719901516374"/>
    <n v="20"/>
    <x v="12"/>
  </r>
  <r>
    <s v="TORRE"/>
    <s v="PAV3"/>
    <s v="1.4.2.8"/>
    <s v="Impermeabilização do WC"/>
    <x v="1"/>
    <s v="TIPO"/>
    <s v="5.00 dias"/>
    <d v="2022-01-05T00:00:00"/>
    <d v="2022-01-12T00:00:00"/>
    <m/>
    <m/>
    <n v="0"/>
    <n v="0"/>
    <m/>
    <m/>
    <n v="0"/>
    <n v="6.0832145186999309"/>
    <n v="39.299999999999997"/>
    <n v="239.07033058490725"/>
    <n v="21"/>
    <x v="14"/>
  </r>
  <r>
    <s v="TORRE"/>
    <s v="PAV3"/>
    <s v="1.4.2.9"/>
    <s v="Cerâmica"/>
    <x v="1"/>
    <s v="TIPO"/>
    <s v="5.00 dias"/>
    <d v="2022-01-12T00:00:00"/>
    <d v="2022-01-19T00:00:00"/>
    <m/>
    <m/>
    <n v="0"/>
    <n v="0"/>
    <m/>
    <m/>
    <n v="0"/>
    <n v="86.259384327231189"/>
    <n v="236.90944856477213"/>
    <n v="20435.663174501089"/>
    <n v="22"/>
    <x v="15"/>
  </r>
  <r>
    <s v="TORRE"/>
    <s v="PAV3"/>
    <s v="1.4.2.10"/>
    <s v="Gesso Liso"/>
    <x v="1"/>
    <s v="TIPO"/>
    <s v="5.00 dias"/>
    <d v="2022-01-19T00:00:00"/>
    <d v="2022-01-26T00:00:00"/>
    <m/>
    <m/>
    <n v="0"/>
    <n v="0"/>
    <m/>
    <m/>
    <n v="0"/>
    <n v="447.45107827330213"/>
    <n v="15.222400000000006"/>
    <n v="6811.2792939075171"/>
    <n v="23"/>
    <x v="16"/>
  </r>
  <r>
    <s v="TORRE"/>
    <s v="PAV3"/>
    <s v="1.4.2.11"/>
    <s v="Esquadria de Aluminio"/>
    <x v="1"/>
    <s v="TIPO"/>
    <s v="5.00 dias"/>
    <d v="2022-01-26T00:00:00"/>
    <d v="2022-02-02T00:00:00"/>
    <m/>
    <m/>
    <n v="0"/>
    <n v="0"/>
    <m/>
    <m/>
    <n v="0"/>
    <n v="21"/>
    <n v="1261.9047619047619"/>
    <n v="26500"/>
    <n v="24"/>
    <x v="17"/>
  </r>
  <r>
    <s v="TORRE"/>
    <s v="PAV3"/>
    <s v="1.4.2.12"/>
    <s v="Fiação"/>
    <x v="1"/>
    <s v="TIPO"/>
    <s v="5.00 dias"/>
    <d v="2022-02-02T00:00:00"/>
    <d v="2022-02-09T00:00:00"/>
    <m/>
    <m/>
    <n v="0"/>
    <n v="0"/>
    <m/>
    <m/>
    <n v="0"/>
    <n v="4"/>
    <n v="1283.6297966501836"/>
    <n v="5134.5191866007344"/>
    <n v="25"/>
    <x v="18"/>
  </r>
  <r>
    <s v="TORRE"/>
    <s v="PAV3"/>
    <s v="1.4.2.13"/>
    <s v="Forro"/>
    <x v="1"/>
    <s v="TIPO"/>
    <s v="5.00 dias"/>
    <d v="2022-02-09T00:00:00"/>
    <d v="2022-02-16T00:00:00"/>
    <m/>
    <m/>
    <n v="0"/>
    <n v="0"/>
    <m/>
    <m/>
    <n v="0"/>
    <n v="29.287836207698309"/>
    <n v="78.445334999999986"/>
    <n v="2297.4941227380232"/>
    <n v="26"/>
    <x v="19"/>
  </r>
  <r>
    <s v="TORRE"/>
    <s v="PAV3"/>
    <s v="1.4.2.17"/>
    <s v="Revestimento da Circulação"/>
    <x v="1"/>
    <s v="TIPO"/>
    <s v="5.00 dias"/>
    <d v="2022-02-16T00:00:00"/>
    <d v="2022-02-23T00:00:00"/>
    <m/>
    <m/>
    <n v="0"/>
    <n v="0"/>
    <m/>
    <m/>
    <n v="0"/>
    <n v="22.5"/>
    <n v="160.77478755454416"/>
    <n v="3617.4327199772438"/>
    <n v="27"/>
    <x v="20"/>
  </r>
  <r>
    <s v="TORRE"/>
    <s v="PAV3"/>
    <s v="1.4.2.14"/>
    <s v="Disjuntores e CD"/>
    <x v="1"/>
    <s v="TIPO"/>
    <s v="2.50 dias"/>
    <d v="2022-02-21T00:00:00"/>
    <d v="2022-02-23T00:00:00"/>
    <m/>
    <m/>
    <n v="0"/>
    <n v="0"/>
    <m/>
    <m/>
    <n v="0"/>
    <n v="4"/>
    <n v="350"/>
    <n v="1400"/>
    <n v="28"/>
    <x v="20"/>
  </r>
  <r>
    <s v="TORRE"/>
    <s v="PAV3"/>
    <s v="1.4.2.16"/>
    <s v="Pintura Interna - 1ªdmão"/>
    <x v="1"/>
    <s v="TIPO"/>
    <s v="5.00 dias"/>
    <d v="2022-03-02T00:00:00"/>
    <d v="2022-03-09T00:00:00"/>
    <m/>
    <m/>
    <n v="0"/>
    <n v="0"/>
    <m/>
    <m/>
    <n v="0"/>
    <n v="476.73891448100045"/>
    <n v="31.043507801912533"/>
    <n v="14799.64821116625"/>
    <n v="29"/>
    <x v="22"/>
  </r>
  <r>
    <s v="TORRE"/>
    <s v="PAV3"/>
    <s v="1.4.2.24"/>
    <s v="Esquadria de Ferro"/>
    <x v="1"/>
    <s v="TIPO"/>
    <s v="2.00 dias"/>
    <d v="2022-03-02T00:00:00"/>
    <d v="2022-03-04T00:00:00"/>
    <m/>
    <m/>
    <n v="0"/>
    <n v="0"/>
    <m/>
    <m/>
    <n v="0"/>
    <n v="4.1748314050052171"/>
    <n v="492"/>
    <n v="2054.0170512625668"/>
    <n v="29"/>
    <x v="21"/>
  </r>
  <r>
    <s v="TORRE"/>
    <s v="PAV3"/>
    <s v="1.4.2.18"/>
    <s v="Louças"/>
    <x v="1"/>
    <s v="TIPO"/>
    <s v="5.00 dias"/>
    <d v="2022-03-09T00:00:00"/>
    <d v="2022-03-16T00:00:00"/>
    <m/>
    <m/>
    <n v="0"/>
    <n v="0"/>
    <m/>
    <m/>
    <n v="0"/>
    <n v="16"/>
    <n v="327.25146699999999"/>
    <n v="5236.0234719999999"/>
    <n v="30"/>
    <x v="23"/>
  </r>
  <r>
    <s v="TORRE"/>
    <s v="PAV3"/>
    <s v="1.4.2.19"/>
    <s v="Portas de Madeira"/>
    <x v="1"/>
    <s v="TIPO"/>
    <s v="5.00 dias"/>
    <d v="2022-03-16T00:00:00"/>
    <d v="2022-03-23T00:00:00"/>
    <m/>
    <m/>
    <n v="0"/>
    <n v="0"/>
    <m/>
    <m/>
    <n v="0"/>
    <n v="20"/>
    <n v="520"/>
    <n v="10400"/>
    <n v="31"/>
    <x v="30"/>
  </r>
  <r>
    <s v="TORRE"/>
    <s v="PAV3"/>
    <s v="1.4.2.15"/>
    <s v="Piso Vinilico"/>
    <x v="1"/>
    <s v="TIPO"/>
    <s v="5.00 dias"/>
    <d v="2022-03-23T00:00:00"/>
    <d v="2022-03-30T00:00:00"/>
    <m/>
    <m/>
    <n v="0"/>
    <n v="0"/>
    <m/>
    <m/>
    <n v="0"/>
    <n v="80.875776209597902"/>
    <n v="162.85785630043145"/>
    <n v="13171.255540128548"/>
    <n v="32"/>
    <x v="24"/>
  </r>
  <r>
    <s v="TORRE"/>
    <s v="PAV3"/>
    <s v="1.4.2.20"/>
    <s v="Metais"/>
    <x v="1"/>
    <s v="TIPO"/>
    <s v="2.50 dias"/>
    <d v="2022-04-04T00:00:00"/>
    <d v="2022-04-06T00:00:00"/>
    <m/>
    <m/>
    <n v="0"/>
    <n v="0"/>
    <m/>
    <m/>
    <n v="0"/>
    <n v="12"/>
    <n v="111.67"/>
    <n v="1340.04"/>
    <n v="34"/>
    <x v="25"/>
  </r>
  <r>
    <s v="TORRE"/>
    <s v="PAV3"/>
    <s v="1.4.2.21"/>
    <s v="Acabamentos Elétricos"/>
    <x v="1"/>
    <s v="TIPO"/>
    <s v="2.50 dias"/>
    <d v="2022-04-04T00:00:00"/>
    <d v="2022-04-06T00:00:00"/>
    <m/>
    <m/>
    <n v="0"/>
    <n v="0"/>
    <m/>
    <m/>
    <n v="0"/>
    <n v="4"/>
    <n v="0"/>
    <n v="0"/>
    <n v="34"/>
    <x v="25"/>
  </r>
  <r>
    <s v="TORRE"/>
    <s v="PAV3"/>
    <s v="1.4.2.22"/>
    <s v="Pintura Final"/>
    <x v="1"/>
    <s v="TIPO"/>
    <s v="5.00 dias"/>
    <d v="2022-04-13T00:00:00"/>
    <d v="2022-04-20T00:00:00"/>
    <m/>
    <m/>
    <n v="0"/>
    <n v="0"/>
    <m/>
    <m/>
    <n v="0"/>
    <n v="614.56297040815116"/>
    <n v="6"/>
    <n v="3687.377822448907"/>
    <n v="35"/>
    <x v="6"/>
  </r>
  <r>
    <s v="TORRE"/>
    <s v="PAV3"/>
    <s v="1.4.2.23"/>
    <s v="Complementação e Limpeza"/>
    <x v="1"/>
    <s v="TIPO"/>
    <s v="2.50 dias"/>
    <d v="2022-04-25T00:00:00"/>
    <d v="2022-04-27T00:00:00"/>
    <m/>
    <m/>
    <n v="0"/>
    <n v="0"/>
    <m/>
    <m/>
    <n v="0"/>
    <n v="0.25"/>
    <n v="2000"/>
    <n v="500"/>
    <n v="37"/>
    <x v="0"/>
  </r>
  <r>
    <m/>
    <m/>
    <s v="1.5"/>
    <s v="PAV4"/>
    <x v="0"/>
    <m/>
    <s v="125.00 dias"/>
    <d v="2021-11-08T00:00:00"/>
    <d v="2022-04-29T00:00:00"/>
    <m/>
    <m/>
    <n v="0"/>
    <n v="0"/>
    <m/>
    <m/>
    <n v="0"/>
    <m/>
    <m/>
    <m/>
    <n v="13"/>
    <x v="0"/>
  </r>
  <r>
    <s v="TORRE"/>
    <s v="PAV4"/>
    <s v="1.5.2.3"/>
    <s v="Alvenaria Estrutural"/>
    <x v="1"/>
    <s v="TIPO"/>
    <s v="5.00 dias"/>
    <d v="2021-11-08T00:00:00"/>
    <d v="2021-11-12T00:00:00"/>
    <m/>
    <m/>
    <n v="0"/>
    <n v="0"/>
    <m/>
    <m/>
    <n v="0"/>
    <n v="390.69827335212221"/>
    <n v="247.89395397660905"/>
    <n v="96851.739793091605"/>
    <n v="13"/>
    <x v="28"/>
  </r>
  <r>
    <s v="TORRE"/>
    <s v="PAV4"/>
    <s v="1.5.2.4"/>
    <s v="Estrutura Moldado in Loco"/>
    <x v="1"/>
    <s v="TIPO"/>
    <s v="5.00 dias"/>
    <d v="2021-11-15T00:00:00"/>
    <d v="2021-11-19T00:00:00"/>
    <m/>
    <m/>
    <n v="0"/>
    <n v="0"/>
    <m/>
    <m/>
    <n v="0"/>
    <n v="26.732000354016609"/>
    <n v="2550.8020330415566"/>
    <n v="68188.040850293182"/>
    <n v="14"/>
    <x v="10"/>
  </r>
  <r>
    <s v="TORRE"/>
    <s v="PAV4"/>
    <s v="1.5.2.5"/>
    <s v="Instalações"/>
    <x v="1"/>
    <s v="TIPO"/>
    <s v="5.00 dias"/>
    <d v="2021-11-22T00:00:00"/>
    <d v="2021-11-26T00:00:00"/>
    <m/>
    <m/>
    <n v="0"/>
    <n v="0"/>
    <m/>
    <m/>
    <n v="0"/>
    <n v="1"/>
    <n v="13455.889210118192"/>
    <n v="13455.889210118192"/>
    <n v="15"/>
    <x v="29"/>
  </r>
  <r>
    <s v="TORRE"/>
    <s v="PAV4"/>
    <s v="1.5.2.6"/>
    <s v="Reboco Interno"/>
    <x v="1"/>
    <s v="TIPO"/>
    <s v="5.00 dias"/>
    <d v="2021-12-06T00:00:00"/>
    <d v="2021-12-10T00:00:00"/>
    <m/>
    <m/>
    <n v="0"/>
    <n v="0"/>
    <m/>
    <m/>
    <n v="0"/>
    <n v="140.59178294805977"/>
    <n v="7"/>
    <n v="984.14248063641844"/>
    <n v="17"/>
    <x v="34"/>
  </r>
  <r>
    <s v="TORRE"/>
    <s v="PAV4"/>
    <s v="1.5.2.7"/>
    <s v="Shaft "/>
    <x v="1"/>
    <s v="TIPO"/>
    <s v="2.50 dias"/>
    <d v="2021-12-29T00:00:00"/>
    <d v="2021-12-31T00:00:00"/>
    <m/>
    <m/>
    <n v="0"/>
    <n v="0"/>
    <m/>
    <m/>
    <n v="0"/>
    <n v="10.692769519929399"/>
    <n v="295.46807160325829"/>
    <n v="3159.3719901516374"/>
    <n v="20"/>
    <x v="12"/>
  </r>
  <r>
    <s v="TORRE"/>
    <s v="PAV4"/>
    <s v="1.5.2.8"/>
    <s v="Impermeabilização do WC"/>
    <x v="1"/>
    <s v="TIPO"/>
    <s v="5.00 dias"/>
    <d v="2022-01-12T00:00:00"/>
    <d v="2022-01-19T00:00:00"/>
    <m/>
    <m/>
    <n v="0"/>
    <n v="0"/>
    <m/>
    <m/>
    <n v="0"/>
    <n v="6.0832145186999309"/>
    <n v="39.299999999999997"/>
    <n v="239.07033058490725"/>
    <n v="22"/>
    <x v="15"/>
  </r>
  <r>
    <s v="TORRE"/>
    <s v="PAV4"/>
    <s v="1.5.2.9"/>
    <s v="Cerâmica"/>
    <x v="1"/>
    <s v="TIPO"/>
    <s v="5.00 dias"/>
    <d v="2022-01-19T00:00:00"/>
    <d v="2022-01-26T00:00:00"/>
    <m/>
    <m/>
    <n v="0"/>
    <n v="0"/>
    <m/>
    <m/>
    <n v="0"/>
    <n v="86.259384327231189"/>
    <n v="236.90944856477213"/>
    <n v="20435.663174501089"/>
    <n v="23"/>
    <x v="16"/>
  </r>
  <r>
    <s v="TORRE"/>
    <s v="PAV4"/>
    <s v="1.5.2.10"/>
    <s v="Gesso Liso"/>
    <x v="1"/>
    <s v="TIPO"/>
    <s v="5.00 dias"/>
    <d v="2022-01-26T00:00:00"/>
    <d v="2022-02-02T00:00:00"/>
    <m/>
    <m/>
    <n v="0"/>
    <n v="0"/>
    <m/>
    <m/>
    <n v="0"/>
    <n v="447.45107827330213"/>
    <n v="15.222400000000006"/>
    <n v="6811.2792939075171"/>
    <n v="24"/>
    <x v="17"/>
  </r>
  <r>
    <s v="TORRE"/>
    <s v="PAV4"/>
    <s v="1.5.2.11"/>
    <s v="Esquadria de Aluminio"/>
    <x v="1"/>
    <s v="TIPO"/>
    <s v="5.00 dias"/>
    <d v="2022-02-02T00:00:00"/>
    <d v="2022-02-09T00:00:00"/>
    <m/>
    <m/>
    <n v="0"/>
    <n v="0"/>
    <m/>
    <m/>
    <n v="0"/>
    <n v="21"/>
    <n v="1261.9047619047619"/>
    <n v="26500"/>
    <n v="25"/>
    <x v="18"/>
  </r>
  <r>
    <s v="TORRE"/>
    <s v="PAV4"/>
    <s v="1.5.2.12"/>
    <s v="Fiação"/>
    <x v="1"/>
    <s v="TIPO"/>
    <s v="5.00 dias"/>
    <d v="2022-02-09T00:00:00"/>
    <d v="2022-02-16T00:00:00"/>
    <m/>
    <m/>
    <n v="0"/>
    <n v="0"/>
    <m/>
    <m/>
    <n v="0"/>
    <n v="4"/>
    <n v="1283.6297966501836"/>
    <n v="5134.5191866007344"/>
    <n v="26"/>
    <x v="19"/>
  </r>
  <r>
    <s v="TORRE"/>
    <s v="PAV4"/>
    <s v="1.5.2.13"/>
    <s v="Forro"/>
    <x v="1"/>
    <s v="TIPO"/>
    <s v="5.00 dias"/>
    <d v="2022-02-16T00:00:00"/>
    <d v="2022-02-23T00:00:00"/>
    <m/>
    <m/>
    <n v="0"/>
    <n v="0"/>
    <m/>
    <m/>
    <n v="0"/>
    <n v="29.287836207698309"/>
    <n v="78.445334999999986"/>
    <n v="2297.4941227380232"/>
    <n v="27"/>
    <x v="20"/>
  </r>
  <r>
    <s v="TORRE"/>
    <s v="PAV4"/>
    <s v="1.5.2.14"/>
    <s v="Disjuntores e CD"/>
    <x v="1"/>
    <s v="TIPO"/>
    <s v="2.50 dias"/>
    <d v="2022-02-23T00:00:00"/>
    <d v="2022-02-25T00:00:00"/>
    <m/>
    <m/>
    <n v="0"/>
    <n v="0"/>
    <m/>
    <m/>
    <n v="0"/>
    <n v="4"/>
    <n v="350"/>
    <n v="1400"/>
    <n v="28"/>
    <x v="20"/>
  </r>
  <r>
    <s v="TORRE"/>
    <s v="PAV4"/>
    <s v="1.5.2.17"/>
    <s v="Revestimento da Circulação"/>
    <x v="1"/>
    <s v="TIPO"/>
    <s v="5.00 dias"/>
    <d v="2022-02-23T00:00:00"/>
    <d v="2022-03-02T00:00:00"/>
    <m/>
    <m/>
    <n v="0"/>
    <n v="0"/>
    <m/>
    <m/>
    <n v="0"/>
    <n v="22.5"/>
    <n v="160.77478755454416"/>
    <n v="3617.4327199772438"/>
    <n v="28"/>
    <x v="21"/>
  </r>
  <r>
    <s v="TORRE"/>
    <s v="PAV4"/>
    <s v="1.5.2.24"/>
    <s v="Esquadria de Ferro"/>
    <x v="1"/>
    <s v="TIPO"/>
    <s v="2.00 dias"/>
    <d v="2022-03-02T00:00:00"/>
    <d v="2022-03-04T00:00:00"/>
    <m/>
    <m/>
    <n v="0"/>
    <n v="0"/>
    <m/>
    <m/>
    <n v="0"/>
    <n v="4.1748314050052171"/>
    <n v="492"/>
    <n v="2054.0170512625668"/>
    <n v="29"/>
    <x v="21"/>
  </r>
  <r>
    <s v="TORRE"/>
    <s v="PAV4"/>
    <s v="1.5.2.16"/>
    <s v="Pintura Interna - 1ªdmão"/>
    <x v="1"/>
    <s v="TIPO"/>
    <s v="5.00 dias"/>
    <d v="2022-03-09T00:00:00"/>
    <d v="2022-03-16T00:00:00"/>
    <m/>
    <m/>
    <n v="0"/>
    <n v="0"/>
    <m/>
    <m/>
    <n v="0"/>
    <n v="476.73891448100045"/>
    <n v="31.043507801912533"/>
    <n v="14799.64821116625"/>
    <n v="30"/>
    <x v="23"/>
  </r>
  <r>
    <s v="TORRE"/>
    <s v="PAV4"/>
    <s v="1.5.2.18"/>
    <s v="Louças"/>
    <x v="1"/>
    <s v="TIPO"/>
    <s v="5.00 dias"/>
    <d v="2022-03-16T00:00:00"/>
    <d v="2022-03-23T00:00:00"/>
    <m/>
    <m/>
    <n v="0"/>
    <n v="0"/>
    <m/>
    <m/>
    <n v="0"/>
    <n v="16"/>
    <n v="327.25146699999999"/>
    <n v="5236.0234719999999"/>
    <n v="31"/>
    <x v="30"/>
  </r>
  <r>
    <s v="TORRE"/>
    <s v="PAV4"/>
    <s v="1.5.2.19"/>
    <s v="Portas de Madeira"/>
    <x v="1"/>
    <s v="TIPO"/>
    <s v="5.00 dias"/>
    <d v="2022-03-23T00:00:00"/>
    <d v="2022-03-30T00:00:00"/>
    <m/>
    <m/>
    <n v="0"/>
    <n v="0"/>
    <m/>
    <m/>
    <n v="0"/>
    <n v="20"/>
    <n v="520"/>
    <n v="10400"/>
    <n v="32"/>
    <x v="24"/>
  </r>
  <r>
    <s v="TORRE"/>
    <s v="PAV4"/>
    <s v="1.5.2.15"/>
    <s v="Piso Vinilico"/>
    <x v="1"/>
    <s v="TIPO"/>
    <s v="5.00 dias"/>
    <d v="2022-03-30T00:00:00"/>
    <d v="2022-04-06T00:00:00"/>
    <m/>
    <m/>
    <n v="0"/>
    <n v="0"/>
    <m/>
    <m/>
    <n v="0"/>
    <n v="80.875776209597902"/>
    <n v="162.85785630043145"/>
    <n v="13171.255540128548"/>
    <n v="33"/>
    <x v="25"/>
  </r>
  <r>
    <s v="TORRE"/>
    <s v="PAV4"/>
    <s v="1.5.2.20"/>
    <s v="Metais"/>
    <x v="1"/>
    <s v="TIPO"/>
    <s v="2.50 dias"/>
    <d v="2022-04-06T00:00:00"/>
    <d v="2022-04-08T00:00:00"/>
    <m/>
    <m/>
    <n v="0"/>
    <n v="0"/>
    <m/>
    <m/>
    <n v="0"/>
    <n v="12"/>
    <n v="111.67"/>
    <n v="1340.04"/>
    <n v="34"/>
    <x v="25"/>
  </r>
  <r>
    <s v="TORRE"/>
    <s v="PAV4"/>
    <s v="1.5.2.21"/>
    <s v="Acabamentos Elétricos"/>
    <x v="1"/>
    <s v="TIPO"/>
    <s v="2.50 dias"/>
    <d v="2022-04-06T00:00:00"/>
    <d v="2022-04-08T00:00:00"/>
    <m/>
    <m/>
    <n v="0"/>
    <n v="0"/>
    <m/>
    <m/>
    <n v="0"/>
    <n v="4"/>
    <n v="0"/>
    <n v="0"/>
    <n v="34"/>
    <x v="25"/>
  </r>
  <r>
    <s v="TORRE"/>
    <s v="PAV4"/>
    <s v="1.5.2.22"/>
    <s v="Pintura Final"/>
    <x v="1"/>
    <s v="TIPO"/>
    <s v="5.00 dias"/>
    <d v="2022-04-20T00:00:00"/>
    <d v="2022-04-27T00:00:00"/>
    <m/>
    <m/>
    <n v="0"/>
    <n v="0"/>
    <m/>
    <m/>
    <n v="0"/>
    <n v="614.56297040815116"/>
    <n v="6"/>
    <n v="3687.377822448907"/>
    <n v="36"/>
    <x v="0"/>
  </r>
  <r>
    <s v="TORRE"/>
    <s v="PAV4"/>
    <s v="1.5.2.23"/>
    <s v="Complementação e Limpeza"/>
    <x v="1"/>
    <s v="TIPO"/>
    <s v="2.50 dias"/>
    <d v="2022-04-27T00:00:00"/>
    <d v="2022-04-29T00:00:00"/>
    <m/>
    <m/>
    <n v="0"/>
    <n v="0"/>
    <m/>
    <m/>
    <n v="0"/>
    <n v="0.25"/>
    <n v="2000"/>
    <n v="500"/>
    <n v="37"/>
    <x v="0"/>
  </r>
  <r>
    <m/>
    <m/>
    <s v="1.6"/>
    <s v="COB"/>
    <x v="0"/>
    <m/>
    <s v="25.00 dias"/>
    <d v="2021-11-22T00:00:00"/>
    <d v="2021-12-24T00:00:00"/>
    <m/>
    <m/>
    <n v="0"/>
    <n v="0"/>
    <m/>
    <m/>
    <n v="0"/>
    <m/>
    <m/>
    <m/>
    <n v="15"/>
    <x v="11"/>
  </r>
  <r>
    <s v="TORRE"/>
    <s v="PCOB"/>
    <s v="1.6.3.1"/>
    <s v="Alvenaria Estrutural"/>
    <x v="1"/>
    <s v="COBERTURA"/>
    <s v="5.00 dias"/>
    <d v="2021-11-22T00:00:00"/>
    <d v="2021-11-26T00:00:00"/>
    <m/>
    <m/>
    <n v="0"/>
    <n v="0"/>
    <m/>
    <m/>
    <n v="0"/>
    <n v="81.699605775939901"/>
    <n v="247.89395397660905"/>
    <n v="20252.838314127948"/>
    <n v="15"/>
    <x v="29"/>
  </r>
  <r>
    <s v="TORRE"/>
    <s v="PCOB"/>
    <s v="1.6.3.2"/>
    <s v="Instalações Cob"/>
    <x v="1"/>
    <s v="COBERTURA"/>
    <s v="5.00 dias"/>
    <d v="2021-11-29T00:00:00"/>
    <d v="2021-12-03T00:00:00"/>
    <m/>
    <m/>
    <n v="0"/>
    <n v="0"/>
    <m/>
    <m/>
    <n v="0"/>
    <n v="0"/>
    <m/>
    <n v="0"/>
    <n v="16"/>
    <x v="33"/>
  </r>
  <r>
    <s v="TORRE"/>
    <s v="PCOB"/>
    <s v="1.6.3.3"/>
    <s v="Impermeabilização do Telhado"/>
    <x v="1"/>
    <s v="COBERTURA"/>
    <s v="5.00 dias"/>
    <d v="2021-12-06T00:00:00"/>
    <d v="2021-12-10T00:00:00"/>
    <m/>
    <m/>
    <n v="0"/>
    <n v="0"/>
    <m/>
    <m/>
    <n v="0"/>
    <n v="0"/>
    <n v="0"/>
    <m/>
    <n v="17"/>
    <x v="34"/>
  </r>
  <r>
    <s v="TORRE"/>
    <s v="PCOB"/>
    <s v="1.6.3.4"/>
    <s v="Telhado"/>
    <x v="1"/>
    <s v="COBERTURA"/>
    <s v="5.00 dias"/>
    <d v="2021-12-13T00:00:00"/>
    <d v="2021-12-17T00:00:00"/>
    <m/>
    <m/>
    <n v="0"/>
    <n v="0"/>
    <m/>
    <m/>
    <n v="0"/>
    <n v="243.69530071028242"/>
    <n v="209.65947672607118"/>
    <n v="51093.029227520376"/>
    <n v="18"/>
    <x v="35"/>
  </r>
  <r>
    <s v="TORRE"/>
    <s v="PCOB"/>
    <s v="1.6.3.5"/>
    <s v="Algerosas + Rufos"/>
    <x v="1"/>
    <s v="COBERTURA"/>
    <s v="5.00 dias"/>
    <d v="2021-12-20T00:00:00"/>
    <d v="2021-12-24T00:00:00"/>
    <m/>
    <m/>
    <n v="0"/>
    <n v="0"/>
    <m/>
    <m/>
    <n v="0"/>
    <n v="75.179971734005605"/>
    <n v="134.24139437622111"/>
    <n v="10092.264234737802"/>
    <n v="19"/>
    <x v="11"/>
  </r>
  <r>
    <m/>
    <m/>
    <n v="3"/>
    <s v="FACHADA"/>
    <x v="0"/>
    <m/>
    <s v="84.00 dias"/>
    <d v="2021-11-26T00:00:00"/>
    <d v="2022-03-23T00:00:00"/>
    <m/>
    <m/>
    <n v="0"/>
    <n v="0"/>
    <m/>
    <m/>
    <n v="0"/>
    <m/>
    <m/>
    <m/>
    <n v="15"/>
    <x v="30"/>
  </r>
  <r>
    <m/>
    <m/>
    <s v="3.1"/>
    <s v="PANO 1"/>
    <x v="0"/>
    <m/>
    <s v="59.00 dias"/>
    <d v="2021-11-26T00:00:00"/>
    <d v="2022-02-16T00:00:00"/>
    <m/>
    <m/>
    <n v="0"/>
    <n v="0"/>
    <m/>
    <m/>
    <n v="0"/>
    <m/>
    <m/>
    <m/>
    <n v="15"/>
    <x v="19"/>
  </r>
  <r>
    <s v="FACHADA"/>
    <s v="PANO 1"/>
    <s v="3.1.4.1"/>
    <s v="Reboco Externo"/>
    <x v="1"/>
    <s v="FACHADA"/>
    <s v="5.00 dias"/>
    <d v="2021-11-26T00:00:00"/>
    <d v="2021-12-02T00:00:00"/>
    <m/>
    <m/>
    <n v="0"/>
    <n v="0"/>
    <m/>
    <m/>
    <n v="0"/>
    <n v="126.2175"/>
    <n v="111.22574674641417"/>
    <n v="14038.635689965531"/>
    <n v="15"/>
    <x v="33"/>
  </r>
  <r>
    <s v="FACHADA"/>
    <s v="PANO 1"/>
    <s v="3.1.4.2"/>
    <s v="Pintura Externa"/>
    <x v="1"/>
    <s v="FACHADA"/>
    <s v="5.00 dias"/>
    <d v="2022-02-10T00:00:00"/>
    <d v="2022-02-16T00:00:00"/>
    <m/>
    <m/>
    <n v="0"/>
    <n v="0"/>
    <m/>
    <m/>
    <n v="0"/>
    <n v="126.2175"/>
    <n v="49.707079999999983"/>
    <n v="6273.9033698999983"/>
    <n v="26"/>
    <x v="19"/>
  </r>
  <r>
    <m/>
    <m/>
    <s v="3.2"/>
    <s v="PANO 2"/>
    <x v="0"/>
    <m/>
    <s v="59.00 dias"/>
    <d v="2021-12-03T00:00:00"/>
    <d v="2022-02-23T00:00:00"/>
    <m/>
    <m/>
    <n v="0"/>
    <n v="0"/>
    <m/>
    <m/>
    <n v="0"/>
    <m/>
    <m/>
    <m/>
    <n v="16"/>
    <x v="20"/>
  </r>
  <r>
    <s v="FACHADA"/>
    <s v="PANO 2"/>
    <s v="3.2.4.1"/>
    <s v="Reboco Externo"/>
    <x v="1"/>
    <s v="FACHADA"/>
    <s v="5.00 dias"/>
    <d v="2021-12-03T00:00:00"/>
    <d v="2021-12-09T00:00:00"/>
    <m/>
    <m/>
    <n v="0"/>
    <n v="0"/>
    <m/>
    <m/>
    <n v="0"/>
    <n v="142.50677249135501"/>
    <n v="111.22574674641417"/>
    <n v="15850.422186772314"/>
    <n v="16"/>
    <x v="34"/>
  </r>
  <r>
    <s v="FACHADA"/>
    <s v="PANO 2"/>
    <s v="3.2.4.2"/>
    <s v="Pintura Externa"/>
    <x v="1"/>
    <s v="FACHADA"/>
    <s v="5.00 dias"/>
    <d v="2022-02-17T00:00:00"/>
    <d v="2022-02-23T00:00:00"/>
    <m/>
    <m/>
    <n v="0"/>
    <n v="0"/>
    <m/>
    <m/>
    <n v="0"/>
    <n v="142.50677249135501"/>
    <n v="49.707079999999983"/>
    <n v="7083.5955407695801"/>
    <n v="27"/>
    <x v="20"/>
  </r>
  <r>
    <m/>
    <m/>
    <s v="3.3"/>
    <s v="PANO 3"/>
    <x v="0"/>
    <m/>
    <s v="59.00 dias"/>
    <d v="2021-12-10T00:00:00"/>
    <d v="2022-03-02T00:00:00"/>
    <m/>
    <m/>
    <n v="0"/>
    <n v="0"/>
    <m/>
    <m/>
    <n v="0"/>
    <m/>
    <m/>
    <m/>
    <n v="17"/>
    <x v="21"/>
  </r>
  <r>
    <s v="FACHADA"/>
    <s v="PANO 3"/>
    <s v="3.3.4.1"/>
    <s v="Reboco Externo"/>
    <x v="1"/>
    <s v="FACHADA"/>
    <s v="5.00 dias"/>
    <d v="2021-12-10T00:00:00"/>
    <d v="2021-12-16T00:00:00"/>
    <m/>
    <m/>
    <n v="0"/>
    <n v="0"/>
    <m/>
    <m/>
    <n v="0"/>
    <n v="113.41256246128"/>
    <n v="111.22574674641417"/>
    <n v="12614.396950180209"/>
    <n v="17"/>
    <x v="35"/>
  </r>
  <r>
    <s v="FACHADA"/>
    <s v="PANO 3"/>
    <s v="3.3.4.2"/>
    <s v="Pintura Externa"/>
    <x v="1"/>
    <s v="FACHADA"/>
    <s v="5.00 dias"/>
    <d v="2022-02-24T00:00:00"/>
    <d v="2022-03-02T00:00:00"/>
    <m/>
    <m/>
    <n v="0"/>
    <n v="0"/>
    <m/>
    <m/>
    <n v="0"/>
    <n v="113.41256246128"/>
    <n v="49.707079999999983"/>
    <n v="5637.4073152678402"/>
    <n v="28"/>
    <x v="21"/>
  </r>
  <r>
    <m/>
    <m/>
    <s v="3.4"/>
    <s v="PANO 4"/>
    <x v="0"/>
    <m/>
    <s v="59.00 dias"/>
    <d v="2021-12-17T00:00:00"/>
    <d v="2022-03-09T00:00:00"/>
    <m/>
    <m/>
    <n v="0"/>
    <n v="0"/>
    <m/>
    <m/>
    <n v="0"/>
    <m/>
    <m/>
    <m/>
    <n v="18"/>
    <x v="22"/>
  </r>
  <r>
    <s v="FACHADA"/>
    <s v="PANO 4"/>
    <s v="3.4.4.1"/>
    <s v="Reboco Externo"/>
    <x v="1"/>
    <s v="FACHADA"/>
    <s v="5.00 dias"/>
    <d v="2021-12-17T00:00:00"/>
    <d v="2021-12-23T00:00:00"/>
    <m/>
    <m/>
    <n v="0"/>
    <n v="0"/>
    <m/>
    <m/>
    <n v="0"/>
    <n v="124.84112"/>
    <n v="111.22574674641417"/>
    <n v="13885.546796658702"/>
    <n v="18"/>
    <x v="11"/>
  </r>
  <r>
    <s v="FACHADA"/>
    <s v="PANO 4"/>
    <s v="3.4.4.2"/>
    <s v="Pintura Externa"/>
    <x v="1"/>
    <s v="FACHADA"/>
    <s v="5.00 dias"/>
    <d v="2022-03-03T00:00:00"/>
    <d v="2022-03-09T00:00:00"/>
    <m/>
    <m/>
    <n v="0"/>
    <n v="0"/>
    <m/>
    <m/>
    <n v="0"/>
    <n v="124.84112"/>
    <n v="49.707079999999983"/>
    <n v="6205.4875391295982"/>
    <n v="29"/>
    <x v="22"/>
  </r>
  <r>
    <m/>
    <m/>
    <s v="3.5"/>
    <s v="PANO 5"/>
    <x v="0"/>
    <m/>
    <s v="59.00 dias"/>
    <d v="2021-12-24T00:00:00"/>
    <d v="2022-03-16T00:00:00"/>
    <m/>
    <m/>
    <n v="0"/>
    <n v="0"/>
    <m/>
    <m/>
    <n v="0"/>
    <m/>
    <m/>
    <m/>
    <n v="19"/>
    <x v="23"/>
  </r>
  <r>
    <s v="FACHADA"/>
    <s v="PANO 5"/>
    <s v="3.5.4.1"/>
    <s v="Reboco Externo"/>
    <x v="1"/>
    <s v="FACHADA"/>
    <s v="5.00 dias"/>
    <d v="2021-12-24T00:00:00"/>
    <d v="2021-12-30T00:00:00"/>
    <m/>
    <m/>
    <n v="0"/>
    <n v="0"/>
    <m/>
    <m/>
    <n v="0"/>
    <n v="138.43860419217199"/>
    <n v="111.22574674641417"/>
    <n v="15397.937129805594"/>
    <n v="19"/>
    <x v="12"/>
  </r>
  <r>
    <s v="FACHADA"/>
    <s v="PANO 5"/>
    <s v="3.5.4.2"/>
    <s v="Pintura Externa"/>
    <x v="1"/>
    <s v="FACHADA"/>
    <s v="5.00 dias"/>
    <d v="2022-03-10T00:00:00"/>
    <d v="2022-03-16T00:00:00"/>
    <m/>
    <m/>
    <n v="0"/>
    <n v="0"/>
    <m/>
    <m/>
    <n v="0"/>
    <n v="138.43860419217199"/>
    <n v="49.707079999999983"/>
    <n v="6881.3787736686263"/>
    <n v="30"/>
    <x v="23"/>
  </r>
  <r>
    <m/>
    <m/>
    <s v="3.6"/>
    <s v="PANO 6"/>
    <x v="0"/>
    <m/>
    <s v="59.00 dias"/>
    <d v="2021-12-31T00:00:00"/>
    <d v="2022-03-23T00:00:00"/>
    <m/>
    <m/>
    <n v="0"/>
    <n v="0"/>
    <m/>
    <m/>
    <n v="0"/>
    <m/>
    <m/>
    <m/>
    <n v="20"/>
    <x v="30"/>
  </r>
  <r>
    <s v="FACHADA"/>
    <s v="PANO 6"/>
    <s v="3.6.4.1"/>
    <s v="Reboco Externo"/>
    <x v="1"/>
    <s v="FACHADA"/>
    <s v="5.00 dias"/>
    <d v="2021-12-31T00:00:00"/>
    <d v="2022-01-06T00:00:00"/>
    <m/>
    <m/>
    <n v="0"/>
    <n v="0"/>
    <m/>
    <m/>
    <n v="0"/>
    <n v="99.847156784417706"/>
    <n v="111.22574674641417"/>
    <n v="11105.574573853153"/>
    <n v="20"/>
    <x v="13"/>
  </r>
  <r>
    <s v="FACHADA"/>
    <s v="PANO 6"/>
    <s v="3.6.4.2"/>
    <s v="Pintura Externa"/>
    <x v="1"/>
    <s v="FACHADA"/>
    <s v="5.00 dias"/>
    <d v="2022-03-17T00:00:00"/>
    <d v="2022-03-23T00:00:00"/>
    <m/>
    <m/>
    <n v="0"/>
    <n v="0"/>
    <m/>
    <m/>
    <n v="0"/>
    <n v="99.847156784417706"/>
    <n v="49.707079999999983"/>
    <n v="4963.1106100555917"/>
    <n v="31"/>
    <x v="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EDED07-95E6-4297-9A3D-60E33484D0F4}" name="Tabela dinâmica5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40" firstHeaderRow="1" firstDataRow="1" firstDataCol="1" rowPageCount="1" colPageCount="1"/>
  <pivotFields count="21">
    <pivotField showAll="0"/>
    <pivotField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numFmtId="167" showAll="0"/>
    <pivotField numFmtId="167" showAll="0"/>
    <pivotField showAll="0"/>
    <pivotField showAll="0"/>
    <pivotField numFmtId="8" showAll="0"/>
    <pivotField numFmtId="8" showAll="0"/>
    <pivotField showAll="0"/>
    <pivotField showAll="0"/>
    <pivotField numFmtId="9" showAll="0"/>
    <pivotField showAll="0"/>
    <pivotField showAll="0"/>
    <pivotField dataField="1" showAll="0"/>
    <pivotField showAll="0"/>
    <pivotField axis="axisRow" showAll="0">
      <items count="37">
        <item x="2"/>
        <item x="3"/>
        <item x="4"/>
        <item x="5"/>
        <item x="1"/>
        <item x="7"/>
        <item x="8"/>
        <item x="26"/>
        <item x="27"/>
        <item x="32"/>
        <item x="9"/>
        <item x="28"/>
        <item x="10"/>
        <item x="29"/>
        <item x="33"/>
        <item x="34"/>
        <item x="35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30"/>
        <item x="24"/>
        <item x="25"/>
        <item x="31"/>
        <item x="6"/>
        <item x="0"/>
        <item t="default"/>
      </items>
    </pivotField>
  </pivotFields>
  <rowFields count="1">
    <field x="2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pageFields count="1">
    <pageField fld="4" item="0" hier="-1"/>
  </pageFields>
  <dataFields count="1">
    <dataField name="Soma de R$ Total" fld="18" baseField="0" baseItem="0"/>
  </dataFields>
  <formats count="9">
    <format dxfId="8">
      <pivotArea field="4" type="button" dataOnly="0" labelOnly="1" outline="0" axis="axisPage" fieldPosition="0"/>
    </format>
    <format dxfId="7">
      <pivotArea field="20" type="button" dataOnly="0" labelOnly="1" outline="0" axis="axisRow" fieldPosition="0"/>
    </format>
    <format dxfId="6">
      <pivotArea dataOnly="0" labelOnly="1" fieldPosition="0">
        <references count="1">
          <reference field="20" count="0"/>
        </references>
      </pivotArea>
    </format>
    <format dxfId="5">
      <pivotArea dataOnly="0" labelOnly="1" grandRow="1" outline="0" fieldPosition="0"/>
    </format>
    <format dxfId="4">
      <pivotArea field="4" type="button" dataOnly="0" labelOnly="1" outline="0" axis="axisPage" fieldPosition="0"/>
    </format>
    <format dxfId="3">
      <pivotArea field="20" type="button" dataOnly="0" labelOnly="1" outline="0" axis="axisRow" fieldPosition="0"/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20" count="0"/>
        </references>
      </pivotArea>
    </format>
    <format dxfId="0">
      <pivotArea dataOnly="0" labelOnly="1" fieldPosition="0">
        <references count="1">
          <reference field="2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8F50-AE32-424C-984C-296FEE0A811C}">
  <dimension ref="B1:D301"/>
  <sheetViews>
    <sheetView tabSelected="1" zoomScale="145" zoomScaleNormal="145" workbookViewId="0">
      <selection activeCell="B165" sqref="B165:D165"/>
    </sheetView>
  </sheetViews>
  <sheetFormatPr defaultRowHeight="15" x14ac:dyDescent="0.25"/>
  <cols>
    <col min="2" max="2" width="10.140625" style="221" customWidth="1"/>
    <col min="3" max="3" width="9.140625" style="119"/>
  </cols>
  <sheetData>
    <row r="1" spans="2:4" x14ac:dyDescent="0.25">
      <c r="B1" s="220">
        <v>44424</v>
      </c>
      <c r="C1" s="119">
        <v>1</v>
      </c>
      <c r="D1" t="s">
        <v>249</v>
      </c>
    </row>
    <row r="2" spans="2:4" x14ac:dyDescent="0.25">
      <c r="B2" s="221">
        <v>44425</v>
      </c>
      <c r="C2" s="119">
        <v>1</v>
      </c>
      <c r="D2" t="s">
        <v>250</v>
      </c>
    </row>
    <row r="3" spans="2:4" x14ac:dyDescent="0.25">
      <c r="B3" s="221">
        <v>44426</v>
      </c>
      <c r="C3" s="119">
        <v>1</v>
      </c>
      <c r="D3" t="s">
        <v>251</v>
      </c>
    </row>
    <row r="4" spans="2:4" x14ac:dyDescent="0.25">
      <c r="B4" s="221">
        <v>44427</v>
      </c>
      <c r="C4" s="119">
        <v>1</v>
      </c>
      <c r="D4" t="s">
        <v>252</v>
      </c>
    </row>
    <row r="5" spans="2:4" x14ac:dyDescent="0.25">
      <c r="B5" s="221">
        <v>44428</v>
      </c>
      <c r="C5" s="119">
        <v>1</v>
      </c>
      <c r="D5" t="s">
        <v>253</v>
      </c>
    </row>
    <row r="6" spans="2:4" x14ac:dyDescent="0.25">
      <c r="B6" s="221">
        <v>44429</v>
      </c>
      <c r="C6" s="119">
        <v>1</v>
      </c>
      <c r="D6" t="s">
        <v>254</v>
      </c>
    </row>
    <row r="7" spans="2:4" x14ac:dyDescent="0.25">
      <c r="B7" s="221">
        <v>44430</v>
      </c>
      <c r="C7" s="119">
        <v>1</v>
      </c>
      <c r="D7" t="s">
        <v>255</v>
      </c>
    </row>
    <row r="8" spans="2:4" x14ac:dyDescent="0.25">
      <c r="B8" s="221">
        <v>44431</v>
      </c>
      <c r="C8" s="119">
        <f>C1+1</f>
        <v>2</v>
      </c>
      <c r="D8" t="s">
        <v>249</v>
      </c>
    </row>
    <row r="9" spans="2:4" x14ac:dyDescent="0.25">
      <c r="B9" s="221">
        <v>44432</v>
      </c>
      <c r="C9" s="119">
        <f t="shared" ref="C9:C72" si="0">C2+1</f>
        <v>2</v>
      </c>
      <c r="D9" t="s">
        <v>250</v>
      </c>
    </row>
    <row r="10" spans="2:4" x14ac:dyDescent="0.25">
      <c r="B10" s="221">
        <v>44433</v>
      </c>
      <c r="C10" s="119">
        <f t="shared" si="0"/>
        <v>2</v>
      </c>
      <c r="D10" t="s">
        <v>251</v>
      </c>
    </row>
    <row r="11" spans="2:4" x14ac:dyDescent="0.25">
      <c r="B11" s="221">
        <v>44434</v>
      </c>
      <c r="C11" s="119">
        <f t="shared" si="0"/>
        <v>2</v>
      </c>
      <c r="D11" t="s">
        <v>252</v>
      </c>
    </row>
    <row r="12" spans="2:4" x14ac:dyDescent="0.25">
      <c r="B12" s="221">
        <v>44435</v>
      </c>
      <c r="C12" s="119">
        <f t="shared" si="0"/>
        <v>2</v>
      </c>
      <c r="D12" t="s">
        <v>253</v>
      </c>
    </row>
    <row r="13" spans="2:4" x14ac:dyDescent="0.25">
      <c r="B13" s="221">
        <v>44436</v>
      </c>
      <c r="C13" s="119">
        <f t="shared" si="0"/>
        <v>2</v>
      </c>
      <c r="D13" t="s">
        <v>254</v>
      </c>
    </row>
    <row r="14" spans="2:4" x14ac:dyDescent="0.25">
      <c r="B14" s="221">
        <v>44437</v>
      </c>
      <c r="C14" s="119">
        <f t="shared" si="0"/>
        <v>2</v>
      </c>
      <c r="D14" t="s">
        <v>255</v>
      </c>
    </row>
    <row r="15" spans="2:4" x14ac:dyDescent="0.25">
      <c r="B15" s="221">
        <v>44438</v>
      </c>
      <c r="C15" s="119">
        <f t="shared" si="0"/>
        <v>3</v>
      </c>
      <c r="D15" t="s">
        <v>249</v>
      </c>
    </row>
    <row r="16" spans="2:4" x14ac:dyDescent="0.25">
      <c r="B16" s="221">
        <v>44439</v>
      </c>
      <c r="C16" s="119">
        <f t="shared" si="0"/>
        <v>3</v>
      </c>
      <c r="D16" t="s">
        <v>250</v>
      </c>
    </row>
    <row r="17" spans="2:4" x14ac:dyDescent="0.25">
      <c r="B17" s="221">
        <v>44440</v>
      </c>
      <c r="C17" s="119">
        <f t="shared" si="0"/>
        <v>3</v>
      </c>
      <c r="D17" t="s">
        <v>251</v>
      </c>
    </row>
    <row r="18" spans="2:4" x14ac:dyDescent="0.25">
      <c r="B18" s="221">
        <v>44441</v>
      </c>
      <c r="C18" s="119">
        <f t="shared" si="0"/>
        <v>3</v>
      </c>
      <c r="D18" t="s">
        <v>252</v>
      </c>
    </row>
    <row r="19" spans="2:4" x14ac:dyDescent="0.25">
      <c r="B19" s="221">
        <v>44442</v>
      </c>
      <c r="C19" s="119">
        <f t="shared" si="0"/>
        <v>3</v>
      </c>
      <c r="D19" t="s">
        <v>253</v>
      </c>
    </row>
    <row r="20" spans="2:4" x14ac:dyDescent="0.25">
      <c r="B20" s="221">
        <v>44443</v>
      </c>
      <c r="C20" s="119">
        <f t="shared" si="0"/>
        <v>3</v>
      </c>
      <c r="D20" t="s">
        <v>254</v>
      </c>
    </row>
    <row r="21" spans="2:4" x14ac:dyDescent="0.25">
      <c r="B21" s="221">
        <v>44444</v>
      </c>
      <c r="C21" s="119">
        <f t="shared" si="0"/>
        <v>3</v>
      </c>
      <c r="D21" t="s">
        <v>255</v>
      </c>
    </row>
    <row r="22" spans="2:4" x14ac:dyDescent="0.25">
      <c r="B22" s="221">
        <v>44445</v>
      </c>
      <c r="C22" s="119">
        <f t="shared" si="0"/>
        <v>4</v>
      </c>
      <c r="D22" t="s">
        <v>249</v>
      </c>
    </row>
    <row r="23" spans="2:4" x14ac:dyDescent="0.25">
      <c r="B23" s="221">
        <v>44446</v>
      </c>
      <c r="C23" s="119">
        <f t="shared" si="0"/>
        <v>4</v>
      </c>
      <c r="D23" t="s">
        <v>250</v>
      </c>
    </row>
    <row r="24" spans="2:4" x14ac:dyDescent="0.25">
      <c r="B24" s="221">
        <v>44447</v>
      </c>
      <c r="C24" s="119">
        <f t="shared" si="0"/>
        <v>4</v>
      </c>
      <c r="D24" t="s">
        <v>251</v>
      </c>
    </row>
    <row r="25" spans="2:4" x14ac:dyDescent="0.25">
      <c r="B25" s="221">
        <v>44448</v>
      </c>
      <c r="C25" s="119">
        <f t="shared" si="0"/>
        <v>4</v>
      </c>
      <c r="D25" t="s">
        <v>252</v>
      </c>
    </row>
    <row r="26" spans="2:4" x14ac:dyDescent="0.25">
      <c r="B26" s="221">
        <v>44449</v>
      </c>
      <c r="C26" s="119">
        <f t="shared" si="0"/>
        <v>4</v>
      </c>
      <c r="D26" t="s">
        <v>253</v>
      </c>
    </row>
    <row r="27" spans="2:4" x14ac:dyDescent="0.25">
      <c r="B27" s="221">
        <v>44450</v>
      </c>
      <c r="C27" s="119">
        <f t="shared" si="0"/>
        <v>4</v>
      </c>
      <c r="D27" t="s">
        <v>254</v>
      </c>
    </row>
    <row r="28" spans="2:4" x14ac:dyDescent="0.25">
      <c r="B28" s="221">
        <v>44451</v>
      </c>
      <c r="C28" s="119">
        <f t="shared" si="0"/>
        <v>4</v>
      </c>
      <c r="D28" t="s">
        <v>255</v>
      </c>
    </row>
    <row r="29" spans="2:4" x14ac:dyDescent="0.25">
      <c r="B29" s="221">
        <v>44452</v>
      </c>
      <c r="C29" s="119">
        <f t="shared" si="0"/>
        <v>5</v>
      </c>
      <c r="D29" t="s">
        <v>249</v>
      </c>
    </row>
    <row r="30" spans="2:4" x14ac:dyDescent="0.25">
      <c r="B30" s="221">
        <v>44453</v>
      </c>
      <c r="C30" s="119">
        <f t="shared" si="0"/>
        <v>5</v>
      </c>
      <c r="D30" t="s">
        <v>250</v>
      </c>
    </row>
    <row r="31" spans="2:4" x14ac:dyDescent="0.25">
      <c r="B31" s="221">
        <v>44454</v>
      </c>
      <c r="C31" s="119">
        <f t="shared" si="0"/>
        <v>5</v>
      </c>
      <c r="D31" t="s">
        <v>251</v>
      </c>
    </row>
    <row r="32" spans="2:4" x14ac:dyDescent="0.25">
      <c r="B32" s="221">
        <v>44455</v>
      </c>
      <c r="C32" s="119">
        <f t="shared" si="0"/>
        <v>5</v>
      </c>
      <c r="D32" t="s">
        <v>252</v>
      </c>
    </row>
    <row r="33" spans="2:4" x14ac:dyDescent="0.25">
      <c r="B33" s="221">
        <v>44456</v>
      </c>
      <c r="C33" s="119">
        <f t="shared" si="0"/>
        <v>5</v>
      </c>
      <c r="D33" t="s">
        <v>253</v>
      </c>
    </row>
    <row r="34" spans="2:4" x14ac:dyDescent="0.25">
      <c r="B34" s="221">
        <v>44457</v>
      </c>
      <c r="C34" s="119">
        <f t="shared" si="0"/>
        <v>5</v>
      </c>
      <c r="D34" t="s">
        <v>254</v>
      </c>
    </row>
    <row r="35" spans="2:4" x14ac:dyDescent="0.25">
      <c r="B35" s="221">
        <v>44458</v>
      </c>
      <c r="C35" s="119">
        <f t="shared" si="0"/>
        <v>5</v>
      </c>
      <c r="D35" t="s">
        <v>255</v>
      </c>
    </row>
    <row r="36" spans="2:4" x14ac:dyDescent="0.25">
      <c r="B36" s="221">
        <v>44459</v>
      </c>
      <c r="C36" s="119">
        <f t="shared" si="0"/>
        <v>6</v>
      </c>
      <c r="D36" t="s">
        <v>249</v>
      </c>
    </row>
    <row r="37" spans="2:4" x14ac:dyDescent="0.25">
      <c r="B37" s="221">
        <v>44460</v>
      </c>
      <c r="C37" s="119">
        <f t="shared" si="0"/>
        <v>6</v>
      </c>
      <c r="D37" t="s">
        <v>250</v>
      </c>
    </row>
    <row r="38" spans="2:4" x14ac:dyDescent="0.25">
      <c r="B38" s="221">
        <v>44461</v>
      </c>
      <c r="C38" s="119">
        <f t="shared" si="0"/>
        <v>6</v>
      </c>
      <c r="D38" t="s">
        <v>251</v>
      </c>
    </row>
    <row r="39" spans="2:4" x14ac:dyDescent="0.25">
      <c r="B39" s="221">
        <v>44462</v>
      </c>
      <c r="C39" s="119">
        <f t="shared" si="0"/>
        <v>6</v>
      </c>
      <c r="D39" t="s">
        <v>252</v>
      </c>
    </row>
    <row r="40" spans="2:4" x14ac:dyDescent="0.25">
      <c r="B40" s="221">
        <v>44463</v>
      </c>
      <c r="C40" s="119">
        <f t="shared" si="0"/>
        <v>6</v>
      </c>
      <c r="D40" t="s">
        <v>253</v>
      </c>
    </row>
    <row r="41" spans="2:4" x14ac:dyDescent="0.25">
      <c r="B41" s="221">
        <v>44464</v>
      </c>
      <c r="C41" s="119">
        <f t="shared" si="0"/>
        <v>6</v>
      </c>
      <c r="D41" t="s">
        <v>254</v>
      </c>
    </row>
    <row r="42" spans="2:4" x14ac:dyDescent="0.25">
      <c r="B42" s="221">
        <v>44465</v>
      </c>
      <c r="C42" s="119">
        <f t="shared" si="0"/>
        <v>6</v>
      </c>
      <c r="D42" t="s">
        <v>255</v>
      </c>
    </row>
    <row r="43" spans="2:4" x14ac:dyDescent="0.25">
      <c r="B43" s="221">
        <v>44466</v>
      </c>
      <c r="C43" s="119">
        <f t="shared" si="0"/>
        <v>7</v>
      </c>
      <c r="D43" t="s">
        <v>249</v>
      </c>
    </row>
    <row r="44" spans="2:4" x14ac:dyDescent="0.25">
      <c r="B44" s="221">
        <v>44467</v>
      </c>
      <c r="C44" s="119">
        <f t="shared" si="0"/>
        <v>7</v>
      </c>
      <c r="D44" t="s">
        <v>250</v>
      </c>
    </row>
    <row r="45" spans="2:4" x14ac:dyDescent="0.25">
      <c r="B45" s="221">
        <v>44468</v>
      </c>
      <c r="C45" s="119">
        <f t="shared" si="0"/>
        <v>7</v>
      </c>
      <c r="D45" t="s">
        <v>251</v>
      </c>
    </row>
    <row r="46" spans="2:4" x14ac:dyDescent="0.25">
      <c r="B46" s="221">
        <v>44469</v>
      </c>
      <c r="C46" s="119">
        <f t="shared" si="0"/>
        <v>7</v>
      </c>
      <c r="D46" t="s">
        <v>252</v>
      </c>
    </row>
    <row r="47" spans="2:4" x14ac:dyDescent="0.25">
      <c r="B47" s="221">
        <v>44470</v>
      </c>
      <c r="C47" s="119">
        <f t="shared" si="0"/>
        <v>7</v>
      </c>
      <c r="D47" t="s">
        <v>253</v>
      </c>
    </row>
    <row r="48" spans="2:4" x14ac:dyDescent="0.25">
      <c r="B48" s="221">
        <v>44471</v>
      </c>
      <c r="C48" s="119">
        <f t="shared" si="0"/>
        <v>7</v>
      </c>
      <c r="D48" t="s">
        <v>254</v>
      </c>
    </row>
    <row r="49" spans="2:4" x14ac:dyDescent="0.25">
      <c r="B49" s="221">
        <v>44472</v>
      </c>
      <c r="C49" s="119">
        <f t="shared" si="0"/>
        <v>7</v>
      </c>
      <c r="D49" t="s">
        <v>255</v>
      </c>
    </row>
    <row r="50" spans="2:4" x14ac:dyDescent="0.25">
      <c r="B50" s="221">
        <v>44473</v>
      </c>
      <c r="C50" s="119">
        <f t="shared" si="0"/>
        <v>8</v>
      </c>
      <c r="D50" t="s">
        <v>249</v>
      </c>
    </row>
    <row r="51" spans="2:4" x14ac:dyDescent="0.25">
      <c r="B51" s="221">
        <v>44474</v>
      </c>
      <c r="C51" s="119">
        <f t="shared" si="0"/>
        <v>8</v>
      </c>
      <c r="D51" t="s">
        <v>250</v>
      </c>
    </row>
    <row r="52" spans="2:4" x14ac:dyDescent="0.25">
      <c r="B52" s="221">
        <v>44475</v>
      </c>
      <c r="C52" s="119">
        <f t="shared" si="0"/>
        <v>8</v>
      </c>
      <c r="D52" t="s">
        <v>251</v>
      </c>
    </row>
    <row r="53" spans="2:4" x14ac:dyDescent="0.25">
      <c r="B53" s="221">
        <v>44476</v>
      </c>
      <c r="C53" s="119">
        <f t="shared" si="0"/>
        <v>8</v>
      </c>
      <c r="D53" t="s">
        <v>252</v>
      </c>
    </row>
    <row r="54" spans="2:4" x14ac:dyDescent="0.25">
      <c r="B54" s="221">
        <v>44477</v>
      </c>
      <c r="C54" s="119">
        <f t="shared" si="0"/>
        <v>8</v>
      </c>
      <c r="D54" t="s">
        <v>253</v>
      </c>
    </row>
    <row r="55" spans="2:4" x14ac:dyDescent="0.25">
      <c r="B55" s="221">
        <v>44478</v>
      </c>
      <c r="C55" s="119">
        <f t="shared" si="0"/>
        <v>8</v>
      </c>
      <c r="D55" t="s">
        <v>254</v>
      </c>
    </row>
    <row r="56" spans="2:4" x14ac:dyDescent="0.25">
      <c r="B56" s="221">
        <v>44479</v>
      </c>
      <c r="C56" s="119">
        <f t="shared" si="0"/>
        <v>8</v>
      </c>
      <c r="D56" t="s">
        <v>255</v>
      </c>
    </row>
    <row r="57" spans="2:4" x14ac:dyDescent="0.25">
      <c r="B57" s="221">
        <v>44480</v>
      </c>
      <c r="C57" s="119">
        <f t="shared" si="0"/>
        <v>9</v>
      </c>
      <c r="D57" t="s">
        <v>249</v>
      </c>
    </row>
    <row r="58" spans="2:4" x14ac:dyDescent="0.25">
      <c r="B58" s="221">
        <v>44481</v>
      </c>
      <c r="C58" s="119">
        <f t="shared" si="0"/>
        <v>9</v>
      </c>
      <c r="D58" t="s">
        <v>250</v>
      </c>
    </row>
    <row r="59" spans="2:4" x14ac:dyDescent="0.25">
      <c r="B59" s="221">
        <v>44482</v>
      </c>
      <c r="C59" s="119">
        <f t="shared" si="0"/>
        <v>9</v>
      </c>
      <c r="D59" t="s">
        <v>251</v>
      </c>
    </row>
    <row r="60" spans="2:4" x14ac:dyDescent="0.25">
      <c r="B60" s="221">
        <v>44483</v>
      </c>
      <c r="C60" s="119">
        <f t="shared" si="0"/>
        <v>9</v>
      </c>
      <c r="D60" t="s">
        <v>252</v>
      </c>
    </row>
    <row r="61" spans="2:4" x14ac:dyDescent="0.25">
      <c r="B61" s="221">
        <v>44484</v>
      </c>
      <c r="C61" s="119">
        <f t="shared" si="0"/>
        <v>9</v>
      </c>
      <c r="D61" t="s">
        <v>253</v>
      </c>
    </row>
    <row r="62" spans="2:4" x14ac:dyDescent="0.25">
      <c r="B62" s="221">
        <v>44485</v>
      </c>
      <c r="C62" s="119">
        <f t="shared" si="0"/>
        <v>9</v>
      </c>
      <c r="D62" t="s">
        <v>254</v>
      </c>
    </row>
    <row r="63" spans="2:4" x14ac:dyDescent="0.25">
      <c r="B63" s="221">
        <v>44486</v>
      </c>
      <c r="C63" s="119">
        <f t="shared" si="0"/>
        <v>9</v>
      </c>
      <c r="D63" t="s">
        <v>255</v>
      </c>
    </row>
    <row r="64" spans="2:4" x14ac:dyDescent="0.25">
      <c r="B64" s="221">
        <v>44487</v>
      </c>
      <c r="C64" s="119">
        <f t="shared" si="0"/>
        <v>10</v>
      </c>
      <c r="D64" t="s">
        <v>249</v>
      </c>
    </row>
    <row r="65" spans="2:4" x14ac:dyDescent="0.25">
      <c r="B65" s="221">
        <v>44488</v>
      </c>
      <c r="C65" s="119">
        <f t="shared" si="0"/>
        <v>10</v>
      </c>
      <c r="D65" t="s">
        <v>250</v>
      </c>
    </row>
    <row r="66" spans="2:4" x14ac:dyDescent="0.25">
      <c r="B66" s="221">
        <v>44489</v>
      </c>
      <c r="C66" s="119">
        <f t="shared" si="0"/>
        <v>10</v>
      </c>
      <c r="D66" t="s">
        <v>251</v>
      </c>
    </row>
    <row r="67" spans="2:4" x14ac:dyDescent="0.25">
      <c r="B67" s="221">
        <v>44490</v>
      </c>
      <c r="C67" s="119">
        <f t="shared" si="0"/>
        <v>10</v>
      </c>
      <c r="D67" t="s">
        <v>252</v>
      </c>
    </row>
    <row r="68" spans="2:4" x14ac:dyDescent="0.25">
      <c r="B68" s="221">
        <v>44491</v>
      </c>
      <c r="C68" s="119">
        <f t="shared" si="0"/>
        <v>10</v>
      </c>
      <c r="D68" t="s">
        <v>253</v>
      </c>
    </row>
    <row r="69" spans="2:4" x14ac:dyDescent="0.25">
      <c r="B69" s="221">
        <v>44492</v>
      </c>
      <c r="C69" s="119">
        <f t="shared" si="0"/>
        <v>10</v>
      </c>
      <c r="D69" t="s">
        <v>254</v>
      </c>
    </row>
    <row r="70" spans="2:4" x14ac:dyDescent="0.25">
      <c r="B70" s="221">
        <v>44493</v>
      </c>
      <c r="C70" s="119">
        <f t="shared" si="0"/>
        <v>10</v>
      </c>
      <c r="D70" t="s">
        <v>255</v>
      </c>
    </row>
    <row r="71" spans="2:4" x14ac:dyDescent="0.25">
      <c r="B71" s="221">
        <v>44494</v>
      </c>
      <c r="C71" s="119">
        <f t="shared" si="0"/>
        <v>11</v>
      </c>
      <c r="D71" t="s">
        <v>249</v>
      </c>
    </row>
    <row r="72" spans="2:4" x14ac:dyDescent="0.25">
      <c r="B72" s="221">
        <v>44495</v>
      </c>
      <c r="C72" s="119">
        <f t="shared" si="0"/>
        <v>11</v>
      </c>
      <c r="D72" t="s">
        <v>250</v>
      </c>
    </row>
    <row r="73" spans="2:4" x14ac:dyDescent="0.25">
      <c r="B73" s="221">
        <v>44496</v>
      </c>
      <c r="C73" s="119">
        <f t="shared" ref="C73:C136" si="1">C66+1</f>
        <v>11</v>
      </c>
      <c r="D73" t="s">
        <v>251</v>
      </c>
    </row>
    <row r="74" spans="2:4" x14ac:dyDescent="0.25">
      <c r="B74" s="221">
        <v>44497</v>
      </c>
      <c r="C74" s="119">
        <f t="shared" si="1"/>
        <v>11</v>
      </c>
      <c r="D74" t="s">
        <v>252</v>
      </c>
    </row>
    <row r="75" spans="2:4" x14ac:dyDescent="0.25">
      <c r="B75" s="221">
        <v>44498</v>
      </c>
      <c r="C75" s="119">
        <f t="shared" si="1"/>
        <v>11</v>
      </c>
      <c r="D75" t="s">
        <v>253</v>
      </c>
    </row>
    <row r="76" spans="2:4" x14ac:dyDescent="0.25">
      <c r="B76" s="221">
        <v>44499</v>
      </c>
      <c r="C76" s="119">
        <f t="shared" si="1"/>
        <v>11</v>
      </c>
      <c r="D76" t="s">
        <v>254</v>
      </c>
    </row>
    <row r="77" spans="2:4" x14ac:dyDescent="0.25">
      <c r="B77" s="221">
        <v>44500</v>
      </c>
      <c r="C77" s="119">
        <f t="shared" si="1"/>
        <v>11</v>
      </c>
      <c r="D77" t="s">
        <v>255</v>
      </c>
    </row>
    <row r="78" spans="2:4" x14ac:dyDescent="0.25">
      <c r="B78" s="221">
        <v>44501</v>
      </c>
      <c r="C78" s="119">
        <f t="shared" si="1"/>
        <v>12</v>
      </c>
      <c r="D78" t="s">
        <v>249</v>
      </c>
    </row>
    <row r="79" spans="2:4" x14ac:dyDescent="0.25">
      <c r="B79" s="221">
        <v>44502</v>
      </c>
      <c r="C79" s="119">
        <f t="shared" si="1"/>
        <v>12</v>
      </c>
      <c r="D79" t="s">
        <v>250</v>
      </c>
    </row>
    <row r="80" spans="2:4" x14ac:dyDescent="0.25">
      <c r="B80" s="221">
        <v>44503</v>
      </c>
      <c r="C80" s="119">
        <f t="shared" si="1"/>
        <v>12</v>
      </c>
      <c r="D80" t="s">
        <v>251</v>
      </c>
    </row>
    <row r="81" spans="2:4" x14ac:dyDescent="0.25">
      <c r="B81" s="221">
        <v>44504</v>
      </c>
      <c r="C81" s="119">
        <f t="shared" si="1"/>
        <v>12</v>
      </c>
      <c r="D81" t="s">
        <v>252</v>
      </c>
    </row>
    <row r="82" spans="2:4" x14ac:dyDescent="0.25">
      <c r="B82" s="221">
        <v>44505</v>
      </c>
      <c r="C82" s="119">
        <f t="shared" si="1"/>
        <v>12</v>
      </c>
      <c r="D82" t="s">
        <v>253</v>
      </c>
    </row>
    <row r="83" spans="2:4" x14ac:dyDescent="0.25">
      <c r="B83" s="221">
        <v>44506</v>
      </c>
      <c r="C83" s="119">
        <f t="shared" si="1"/>
        <v>12</v>
      </c>
      <c r="D83" t="s">
        <v>254</v>
      </c>
    </row>
    <row r="84" spans="2:4" x14ac:dyDescent="0.25">
      <c r="B84" s="221">
        <v>44507</v>
      </c>
      <c r="C84" s="119">
        <f t="shared" si="1"/>
        <v>12</v>
      </c>
      <c r="D84" t="s">
        <v>255</v>
      </c>
    </row>
    <row r="85" spans="2:4" x14ac:dyDescent="0.25">
      <c r="B85" s="221">
        <v>44508</v>
      </c>
      <c r="C85" s="119">
        <f t="shared" si="1"/>
        <v>13</v>
      </c>
      <c r="D85" t="s">
        <v>249</v>
      </c>
    </row>
    <row r="86" spans="2:4" x14ac:dyDescent="0.25">
      <c r="B86" s="221">
        <v>44509</v>
      </c>
      <c r="C86" s="119">
        <f t="shared" si="1"/>
        <v>13</v>
      </c>
      <c r="D86" t="s">
        <v>250</v>
      </c>
    </row>
    <row r="87" spans="2:4" x14ac:dyDescent="0.25">
      <c r="B87" s="221">
        <v>44510</v>
      </c>
      <c r="C87" s="119">
        <f t="shared" si="1"/>
        <v>13</v>
      </c>
      <c r="D87" t="s">
        <v>251</v>
      </c>
    </row>
    <row r="88" spans="2:4" x14ac:dyDescent="0.25">
      <c r="B88" s="221">
        <v>44511</v>
      </c>
      <c r="C88" s="119">
        <f t="shared" si="1"/>
        <v>13</v>
      </c>
      <c r="D88" t="s">
        <v>252</v>
      </c>
    </row>
    <row r="89" spans="2:4" x14ac:dyDescent="0.25">
      <c r="B89" s="221">
        <v>44512</v>
      </c>
      <c r="C89" s="119">
        <f t="shared" si="1"/>
        <v>13</v>
      </c>
      <c r="D89" t="s">
        <v>253</v>
      </c>
    </row>
    <row r="90" spans="2:4" x14ac:dyDescent="0.25">
      <c r="B90" s="221">
        <v>44513</v>
      </c>
      <c r="C90" s="119">
        <f t="shared" si="1"/>
        <v>13</v>
      </c>
      <c r="D90" t="s">
        <v>254</v>
      </c>
    </row>
    <row r="91" spans="2:4" x14ac:dyDescent="0.25">
      <c r="B91" s="221">
        <v>44514</v>
      </c>
      <c r="C91" s="119">
        <f t="shared" si="1"/>
        <v>13</v>
      </c>
      <c r="D91" t="s">
        <v>255</v>
      </c>
    </row>
    <row r="92" spans="2:4" x14ac:dyDescent="0.25">
      <c r="B92" s="221">
        <v>44515</v>
      </c>
      <c r="C92" s="119">
        <f t="shared" si="1"/>
        <v>14</v>
      </c>
      <c r="D92" t="s">
        <v>249</v>
      </c>
    </row>
    <row r="93" spans="2:4" x14ac:dyDescent="0.25">
      <c r="B93" s="221">
        <v>44516</v>
      </c>
      <c r="C93" s="119">
        <f t="shared" si="1"/>
        <v>14</v>
      </c>
      <c r="D93" t="s">
        <v>250</v>
      </c>
    </row>
    <row r="94" spans="2:4" x14ac:dyDescent="0.25">
      <c r="B94" s="221">
        <v>44517</v>
      </c>
      <c r="C94" s="119">
        <f t="shared" si="1"/>
        <v>14</v>
      </c>
      <c r="D94" t="s">
        <v>251</v>
      </c>
    </row>
    <row r="95" spans="2:4" x14ac:dyDescent="0.25">
      <c r="B95" s="221">
        <v>44518</v>
      </c>
      <c r="C95" s="119">
        <f t="shared" si="1"/>
        <v>14</v>
      </c>
      <c r="D95" t="s">
        <v>252</v>
      </c>
    </row>
    <row r="96" spans="2:4" x14ac:dyDescent="0.25">
      <c r="B96" s="221">
        <v>44519</v>
      </c>
      <c r="C96" s="119">
        <f t="shared" si="1"/>
        <v>14</v>
      </c>
      <c r="D96" t="s">
        <v>253</v>
      </c>
    </row>
    <row r="97" spans="2:4" x14ac:dyDescent="0.25">
      <c r="B97" s="221">
        <v>44520</v>
      </c>
      <c r="C97" s="119">
        <f t="shared" si="1"/>
        <v>14</v>
      </c>
      <c r="D97" t="s">
        <v>254</v>
      </c>
    </row>
    <row r="98" spans="2:4" x14ac:dyDescent="0.25">
      <c r="B98" s="221">
        <v>44521</v>
      </c>
      <c r="C98" s="119">
        <f t="shared" si="1"/>
        <v>14</v>
      </c>
      <c r="D98" t="s">
        <v>255</v>
      </c>
    </row>
    <row r="99" spans="2:4" x14ac:dyDescent="0.25">
      <c r="B99" s="221">
        <v>44522</v>
      </c>
      <c r="C99" s="119">
        <f t="shared" si="1"/>
        <v>15</v>
      </c>
      <c r="D99" t="s">
        <v>249</v>
      </c>
    </row>
    <row r="100" spans="2:4" x14ac:dyDescent="0.25">
      <c r="B100" s="221">
        <v>44523</v>
      </c>
      <c r="C100" s="119">
        <f t="shared" si="1"/>
        <v>15</v>
      </c>
      <c r="D100" t="s">
        <v>250</v>
      </c>
    </row>
    <row r="101" spans="2:4" x14ac:dyDescent="0.25">
      <c r="B101" s="221">
        <v>44524</v>
      </c>
      <c r="C101" s="119">
        <f t="shared" si="1"/>
        <v>15</v>
      </c>
      <c r="D101" t="s">
        <v>251</v>
      </c>
    </row>
    <row r="102" spans="2:4" x14ac:dyDescent="0.25">
      <c r="B102" s="221">
        <v>44525</v>
      </c>
      <c r="C102" s="119">
        <f t="shared" si="1"/>
        <v>15</v>
      </c>
      <c r="D102" t="s">
        <v>252</v>
      </c>
    </row>
    <row r="103" spans="2:4" x14ac:dyDescent="0.25">
      <c r="B103" s="221">
        <v>44526</v>
      </c>
      <c r="C103" s="119">
        <f t="shared" si="1"/>
        <v>15</v>
      </c>
      <c r="D103" t="s">
        <v>253</v>
      </c>
    </row>
    <row r="104" spans="2:4" x14ac:dyDescent="0.25">
      <c r="B104" s="221">
        <v>44527</v>
      </c>
      <c r="C104" s="119">
        <f t="shared" si="1"/>
        <v>15</v>
      </c>
      <c r="D104" t="s">
        <v>254</v>
      </c>
    </row>
    <row r="105" spans="2:4" x14ac:dyDescent="0.25">
      <c r="B105" s="221">
        <v>44528</v>
      </c>
      <c r="C105" s="119">
        <f t="shared" si="1"/>
        <v>15</v>
      </c>
      <c r="D105" t="s">
        <v>255</v>
      </c>
    </row>
    <row r="106" spans="2:4" x14ac:dyDescent="0.25">
      <c r="B106" s="221">
        <v>44529</v>
      </c>
      <c r="C106" s="119">
        <f t="shared" si="1"/>
        <v>16</v>
      </c>
      <c r="D106" t="s">
        <v>249</v>
      </c>
    </row>
    <row r="107" spans="2:4" x14ac:dyDescent="0.25">
      <c r="B107" s="221">
        <v>44530</v>
      </c>
      <c r="C107" s="119">
        <f t="shared" si="1"/>
        <v>16</v>
      </c>
      <c r="D107" t="s">
        <v>250</v>
      </c>
    </row>
    <row r="108" spans="2:4" x14ac:dyDescent="0.25">
      <c r="B108" s="221">
        <v>44531</v>
      </c>
      <c r="C108" s="119">
        <f t="shared" si="1"/>
        <v>16</v>
      </c>
      <c r="D108" t="s">
        <v>251</v>
      </c>
    </row>
    <row r="109" spans="2:4" x14ac:dyDescent="0.25">
      <c r="B109" s="221">
        <v>44532</v>
      </c>
      <c r="C109" s="119">
        <f t="shared" si="1"/>
        <v>16</v>
      </c>
      <c r="D109" t="s">
        <v>252</v>
      </c>
    </row>
    <row r="110" spans="2:4" x14ac:dyDescent="0.25">
      <c r="B110" s="221">
        <v>44533</v>
      </c>
      <c r="C110" s="119">
        <f t="shared" si="1"/>
        <v>16</v>
      </c>
      <c r="D110" t="s">
        <v>253</v>
      </c>
    </row>
    <row r="111" spans="2:4" x14ac:dyDescent="0.25">
      <c r="B111" s="221">
        <v>44534</v>
      </c>
      <c r="C111" s="119">
        <f t="shared" si="1"/>
        <v>16</v>
      </c>
      <c r="D111" t="s">
        <v>254</v>
      </c>
    </row>
    <row r="112" spans="2:4" x14ac:dyDescent="0.25">
      <c r="B112" s="221">
        <v>44535</v>
      </c>
      <c r="C112" s="119">
        <f t="shared" si="1"/>
        <v>16</v>
      </c>
      <c r="D112" t="s">
        <v>255</v>
      </c>
    </row>
    <row r="113" spans="2:4" x14ac:dyDescent="0.25">
      <c r="B113" s="221">
        <v>44536</v>
      </c>
      <c r="C113" s="119">
        <f t="shared" si="1"/>
        <v>17</v>
      </c>
      <c r="D113" t="s">
        <v>249</v>
      </c>
    </row>
    <row r="114" spans="2:4" x14ac:dyDescent="0.25">
      <c r="B114" s="221">
        <v>44537</v>
      </c>
      <c r="C114" s="119">
        <f t="shared" si="1"/>
        <v>17</v>
      </c>
      <c r="D114" t="s">
        <v>250</v>
      </c>
    </row>
    <row r="115" spans="2:4" x14ac:dyDescent="0.25">
      <c r="B115" s="221">
        <v>44538</v>
      </c>
      <c r="C115" s="119">
        <f t="shared" si="1"/>
        <v>17</v>
      </c>
      <c r="D115" t="s">
        <v>251</v>
      </c>
    </row>
    <row r="116" spans="2:4" x14ac:dyDescent="0.25">
      <c r="B116" s="221">
        <v>44539</v>
      </c>
      <c r="C116" s="119">
        <f t="shared" si="1"/>
        <v>17</v>
      </c>
      <c r="D116" t="s">
        <v>252</v>
      </c>
    </row>
    <row r="117" spans="2:4" x14ac:dyDescent="0.25">
      <c r="B117" s="221">
        <v>44540</v>
      </c>
      <c r="C117" s="119">
        <f t="shared" si="1"/>
        <v>17</v>
      </c>
      <c r="D117" t="s">
        <v>253</v>
      </c>
    </row>
    <row r="118" spans="2:4" x14ac:dyDescent="0.25">
      <c r="B118" s="221">
        <v>44541</v>
      </c>
      <c r="C118" s="119">
        <f t="shared" si="1"/>
        <v>17</v>
      </c>
      <c r="D118" t="s">
        <v>254</v>
      </c>
    </row>
    <row r="119" spans="2:4" x14ac:dyDescent="0.25">
      <c r="B119" s="221">
        <v>44542</v>
      </c>
      <c r="C119" s="119">
        <f t="shared" si="1"/>
        <v>17</v>
      </c>
      <c r="D119" t="s">
        <v>255</v>
      </c>
    </row>
    <row r="120" spans="2:4" x14ac:dyDescent="0.25">
      <c r="B120" s="221">
        <v>44543</v>
      </c>
      <c r="C120" s="119">
        <f t="shared" si="1"/>
        <v>18</v>
      </c>
      <c r="D120" t="s">
        <v>249</v>
      </c>
    </row>
    <row r="121" spans="2:4" x14ac:dyDescent="0.25">
      <c r="B121" s="221">
        <v>44544</v>
      </c>
      <c r="C121" s="119">
        <f t="shared" si="1"/>
        <v>18</v>
      </c>
      <c r="D121" t="s">
        <v>250</v>
      </c>
    </row>
    <row r="122" spans="2:4" x14ac:dyDescent="0.25">
      <c r="B122" s="221">
        <v>44545</v>
      </c>
      <c r="C122" s="119">
        <f t="shared" si="1"/>
        <v>18</v>
      </c>
      <c r="D122" t="s">
        <v>251</v>
      </c>
    </row>
    <row r="123" spans="2:4" x14ac:dyDescent="0.25">
      <c r="B123" s="221">
        <v>44546</v>
      </c>
      <c r="C123" s="119">
        <f t="shared" si="1"/>
        <v>18</v>
      </c>
      <c r="D123" t="s">
        <v>252</v>
      </c>
    </row>
    <row r="124" spans="2:4" x14ac:dyDescent="0.25">
      <c r="B124" s="221">
        <v>44547</v>
      </c>
      <c r="C124" s="119">
        <f t="shared" si="1"/>
        <v>18</v>
      </c>
      <c r="D124" t="s">
        <v>253</v>
      </c>
    </row>
    <row r="125" spans="2:4" x14ac:dyDescent="0.25">
      <c r="B125" s="221">
        <v>44548</v>
      </c>
      <c r="C125" s="119">
        <f t="shared" si="1"/>
        <v>18</v>
      </c>
      <c r="D125" t="s">
        <v>254</v>
      </c>
    </row>
    <row r="126" spans="2:4" x14ac:dyDescent="0.25">
      <c r="B126" s="221">
        <v>44549</v>
      </c>
      <c r="C126" s="119">
        <f t="shared" si="1"/>
        <v>18</v>
      </c>
      <c r="D126" t="s">
        <v>255</v>
      </c>
    </row>
    <row r="127" spans="2:4" x14ac:dyDescent="0.25">
      <c r="B127" s="221">
        <v>44550</v>
      </c>
      <c r="C127" s="119">
        <f t="shared" si="1"/>
        <v>19</v>
      </c>
      <c r="D127" t="s">
        <v>249</v>
      </c>
    </row>
    <row r="128" spans="2:4" x14ac:dyDescent="0.25">
      <c r="B128" s="221">
        <v>44551</v>
      </c>
      <c r="C128" s="119">
        <f t="shared" si="1"/>
        <v>19</v>
      </c>
      <c r="D128" t="s">
        <v>250</v>
      </c>
    </row>
    <row r="129" spans="2:4" x14ac:dyDescent="0.25">
      <c r="B129" s="221">
        <v>44552</v>
      </c>
      <c r="C129" s="119">
        <f t="shared" si="1"/>
        <v>19</v>
      </c>
      <c r="D129" t="s">
        <v>251</v>
      </c>
    </row>
    <row r="130" spans="2:4" x14ac:dyDescent="0.25">
      <c r="B130" s="221">
        <v>44553</v>
      </c>
      <c r="C130" s="119">
        <f t="shared" si="1"/>
        <v>19</v>
      </c>
      <c r="D130" t="s">
        <v>252</v>
      </c>
    </row>
    <row r="131" spans="2:4" x14ac:dyDescent="0.25">
      <c r="B131" s="221">
        <v>44554</v>
      </c>
      <c r="C131" s="119">
        <f t="shared" si="1"/>
        <v>19</v>
      </c>
      <c r="D131" t="s">
        <v>253</v>
      </c>
    </row>
    <row r="132" spans="2:4" x14ac:dyDescent="0.25">
      <c r="B132" s="221">
        <v>44555</v>
      </c>
      <c r="C132" s="119">
        <f t="shared" si="1"/>
        <v>19</v>
      </c>
      <c r="D132" t="s">
        <v>254</v>
      </c>
    </row>
    <row r="133" spans="2:4" x14ac:dyDescent="0.25">
      <c r="B133" s="221">
        <v>44556</v>
      </c>
      <c r="C133" s="119">
        <f t="shared" si="1"/>
        <v>19</v>
      </c>
      <c r="D133" t="s">
        <v>255</v>
      </c>
    </row>
    <row r="134" spans="2:4" x14ac:dyDescent="0.25">
      <c r="B134" s="221">
        <v>44557</v>
      </c>
      <c r="C134" s="119">
        <f t="shared" si="1"/>
        <v>20</v>
      </c>
      <c r="D134" t="s">
        <v>249</v>
      </c>
    </row>
    <row r="135" spans="2:4" x14ac:dyDescent="0.25">
      <c r="B135" s="221">
        <v>44558</v>
      </c>
      <c r="C135" s="119">
        <f t="shared" si="1"/>
        <v>20</v>
      </c>
      <c r="D135" t="s">
        <v>250</v>
      </c>
    </row>
    <row r="136" spans="2:4" x14ac:dyDescent="0.25">
      <c r="B136" s="221">
        <v>44559</v>
      </c>
      <c r="C136" s="119">
        <f t="shared" si="1"/>
        <v>20</v>
      </c>
      <c r="D136" t="s">
        <v>251</v>
      </c>
    </row>
    <row r="137" spans="2:4" x14ac:dyDescent="0.25">
      <c r="B137" s="221">
        <v>44560</v>
      </c>
      <c r="C137" s="119">
        <f t="shared" ref="C137:C200" si="2">C130+1</f>
        <v>20</v>
      </c>
      <c r="D137" t="s">
        <v>252</v>
      </c>
    </row>
    <row r="138" spans="2:4" x14ac:dyDescent="0.25">
      <c r="B138" s="221">
        <v>44561</v>
      </c>
      <c r="C138" s="119">
        <f t="shared" si="2"/>
        <v>20</v>
      </c>
      <c r="D138" t="s">
        <v>253</v>
      </c>
    </row>
    <row r="139" spans="2:4" x14ac:dyDescent="0.25">
      <c r="B139" s="221">
        <v>44562</v>
      </c>
      <c r="C139" s="119">
        <f t="shared" si="2"/>
        <v>20</v>
      </c>
      <c r="D139" t="s">
        <v>254</v>
      </c>
    </row>
    <row r="140" spans="2:4" x14ac:dyDescent="0.25">
      <c r="B140" s="221">
        <v>44563</v>
      </c>
      <c r="C140" s="119">
        <f t="shared" si="2"/>
        <v>20</v>
      </c>
      <c r="D140" t="s">
        <v>255</v>
      </c>
    </row>
    <row r="141" spans="2:4" x14ac:dyDescent="0.25">
      <c r="B141" s="221">
        <v>44564</v>
      </c>
      <c r="C141" s="119">
        <f t="shared" si="2"/>
        <v>21</v>
      </c>
      <c r="D141" t="s">
        <v>249</v>
      </c>
    </row>
    <row r="142" spans="2:4" x14ac:dyDescent="0.25">
      <c r="B142" s="221">
        <v>44565</v>
      </c>
      <c r="C142" s="119">
        <f t="shared" si="2"/>
        <v>21</v>
      </c>
      <c r="D142" t="s">
        <v>250</v>
      </c>
    </row>
    <row r="143" spans="2:4" x14ac:dyDescent="0.25">
      <c r="B143" s="221">
        <v>44566</v>
      </c>
      <c r="C143" s="119">
        <f t="shared" si="2"/>
        <v>21</v>
      </c>
      <c r="D143" t="s">
        <v>251</v>
      </c>
    </row>
    <row r="144" spans="2:4" x14ac:dyDescent="0.25">
      <c r="B144" s="221">
        <v>44567</v>
      </c>
      <c r="C144" s="119">
        <f t="shared" si="2"/>
        <v>21</v>
      </c>
      <c r="D144" t="s">
        <v>252</v>
      </c>
    </row>
    <row r="145" spans="2:4" x14ac:dyDescent="0.25">
      <c r="B145" s="221">
        <v>44568</v>
      </c>
      <c r="C145" s="119">
        <f t="shared" si="2"/>
        <v>21</v>
      </c>
      <c r="D145" t="s">
        <v>253</v>
      </c>
    </row>
    <row r="146" spans="2:4" x14ac:dyDescent="0.25">
      <c r="B146" s="221">
        <v>44569</v>
      </c>
      <c r="C146" s="119">
        <f t="shared" si="2"/>
        <v>21</v>
      </c>
      <c r="D146" t="s">
        <v>254</v>
      </c>
    </row>
    <row r="147" spans="2:4" x14ac:dyDescent="0.25">
      <c r="B147" s="221">
        <v>44570</v>
      </c>
      <c r="C147" s="119">
        <f t="shared" si="2"/>
        <v>21</v>
      </c>
      <c r="D147" t="s">
        <v>255</v>
      </c>
    </row>
    <row r="148" spans="2:4" x14ac:dyDescent="0.25">
      <c r="B148" s="221">
        <v>44571</v>
      </c>
      <c r="C148" s="119">
        <f t="shared" si="2"/>
        <v>22</v>
      </c>
      <c r="D148" t="s">
        <v>249</v>
      </c>
    </row>
    <row r="149" spans="2:4" x14ac:dyDescent="0.25">
      <c r="B149" s="221">
        <v>44572</v>
      </c>
      <c r="C149" s="119">
        <f t="shared" si="2"/>
        <v>22</v>
      </c>
      <c r="D149" t="s">
        <v>250</v>
      </c>
    </row>
    <row r="150" spans="2:4" x14ac:dyDescent="0.25">
      <c r="B150" s="221">
        <v>44573</v>
      </c>
      <c r="C150" s="119">
        <f t="shared" si="2"/>
        <v>22</v>
      </c>
      <c r="D150" t="s">
        <v>251</v>
      </c>
    </row>
    <row r="151" spans="2:4" x14ac:dyDescent="0.25">
      <c r="B151" s="221">
        <v>44574</v>
      </c>
      <c r="C151" s="119">
        <f t="shared" si="2"/>
        <v>22</v>
      </c>
      <c r="D151" t="s">
        <v>252</v>
      </c>
    </row>
    <row r="152" spans="2:4" x14ac:dyDescent="0.25">
      <c r="B152" s="221">
        <v>44575</v>
      </c>
      <c r="C152" s="119">
        <f t="shared" si="2"/>
        <v>22</v>
      </c>
      <c r="D152" t="s">
        <v>253</v>
      </c>
    </row>
    <row r="153" spans="2:4" x14ac:dyDescent="0.25">
      <c r="B153" s="221">
        <v>44576</v>
      </c>
      <c r="C153" s="119">
        <f t="shared" si="2"/>
        <v>22</v>
      </c>
      <c r="D153" t="s">
        <v>254</v>
      </c>
    </row>
    <row r="154" spans="2:4" x14ac:dyDescent="0.25">
      <c r="B154" s="221">
        <v>44577</v>
      </c>
      <c r="C154" s="119">
        <f t="shared" si="2"/>
        <v>22</v>
      </c>
      <c r="D154" t="s">
        <v>255</v>
      </c>
    </row>
    <row r="155" spans="2:4" x14ac:dyDescent="0.25">
      <c r="B155" s="221">
        <v>44578</v>
      </c>
      <c r="C155" s="119">
        <f t="shared" si="2"/>
        <v>23</v>
      </c>
      <c r="D155" t="s">
        <v>249</v>
      </c>
    </row>
    <row r="156" spans="2:4" x14ac:dyDescent="0.25">
      <c r="B156" s="221">
        <v>44579</v>
      </c>
      <c r="C156" s="119">
        <f t="shared" si="2"/>
        <v>23</v>
      </c>
      <c r="D156" t="s">
        <v>250</v>
      </c>
    </row>
    <row r="157" spans="2:4" x14ac:dyDescent="0.25">
      <c r="B157" s="221">
        <v>44580</v>
      </c>
      <c r="C157" s="119">
        <f t="shared" si="2"/>
        <v>23</v>
      </c>
      <c r="D157" t="s">
        <v>251</v>
      </c>
    </row>
    <row r="158" spans="2:4" x14ac:dyDescent="0.25">
      <c r="B158" s="221">
        <v>44581</v>
      </c>
      <c r="C158" s="119">
        <f t="shared" si="2"/>
        <v>23</v>
      </c>
      <c r="D158" t="s">
        <v>252</v>
      </c>
    </row>
    <row r="159" spans="2:4" x14ac:dyDescent="0.25">
      <c r="B159" s="221">
        <v>44582</v>
      </c>
      <c r="C159" s="119">
        <f t="shared" si="2"/>
        <v>23</v>
      </c>
      <c r="D159" t="s">
        <v>253</v>
      </c>
    </row>
    <row r="160" spans="2:4" x14ac:dyDescent="0.25">
      <c r="B160" s="221">
        <v>44583</v>
      </c>
      <c r="C160" s="119">
        <f t="shared" si="2"/>
        <v>23</v>
      </c>
      <c r="D160" t="s">
        <v>254</v>
      </c>
    </row>
    <row r="161" spans="2:4" x14ac:dyDescent="0.25">
      <c r="B161" s="221">
        <v>44584</v>
      </c>
      <c r="C161" s="119">
        <f t="shared" si="2"/>
        <v>23</v>
      </c>
      <c r="D161" t="s">
        <v>255</v>
      </c>
    </row>
    <row r="162" spans="2:4" x14ac:dyDescent="0.25">
      <c r="B162" s="221">
        <v>44585</v>
      </c>
      <c r="C162" s="119">
        <f t="shared" si="2"/>
        <v>24</v>
      </c>
      <c r="D162" t="s">
        <v>249</v>
      </c>
    </row>
    <row r="163" spans="2:4" x14ac:dyDescent="0.25">
      <c r="B163" s="221">
        <v>44586</v>
      </c>
      <c r="C163" s="119">
        <f t="shared" si="2"/>
        <v>24</v>
      </c>
      <c r="D163" t="s">
        <v>250</v>
      </c>
    </row>
    <row r="164" spans="2:4" x14ac:dyDescent="0.25">
      <c r="B164" s="221">
        <v>44587</v>
      </c>
      <c r="C164" s="119">
        <f t="shared" si="2"/>
        <v>24</v>
      </c>
      <c r="D164" t="s">
        <v>251</v>
      </c>
    </row>
    <row r="165" spans="2:4" x14ac:dyDescent="0.25">
      <c r="B165" s="221">
        <v>44588</v>
      </c>
      <c r="C165" s="119">
        <f t="shared" si="2"/>
        <v>24</v>
      </c>
      <c r="D165" t="s">
        <v>252</v>
      </c>
    </row>
    <row r="166" spans="2:4" x14ac:dyDescent="0.25">
      <c r="B166" s="221">
        <v>44589</v>
      </c>
      <c r="C166" s="119">
        <f t="shared" si="2"/>
        <v>24</v>
      </c>
      <c r="D166" t="s">
        <v>253</v>
      </c>
    </row>
    <row r="167" spans="2:4" x14ac:dyDescent="0.25">
      <c r="B167" s="221">
        <v>44590</v>
      </c>
      <c r="C167" s="119">
        <f t="shared" si="2"/>
        <v>24</v>
      </c>
      <c r="D167" t="s">
        <v>254</v>
      </c>
    </row>
    <row r="168" spans="2:4" x14ac:dyDescent="0.25">
      <c r="B168" s="221">
        <v>44591</v>
      </c>
      <c r="C168" s="119">
        <f t="shared" si="2"/>
        <v>24</v>
      </c>
      <c r="D168" t="s">
        <v>255</v>
      </c>
    </row>
    <row r="169" spans="2:4" x14ac:dyDescent="0.25">
      <c r="B169" s="221">
        <v>44592</v>
      </c>
      <c r="C169" s="119">
        <f t="shared" si="2"/>
        <v>25</v>
      </c>
      <c r="D169" t="s">
        <v>249</v>
      </c>
    </row>
    <row r="170" spans="2:4" x14ac:dyDescent="0.25">
      <c r="B170" s="221">
        <v>44593</v>
      </c>
      <c r="C170" s="119">
        <f t="shared" si="2"/>
        <v>25</v>
      </c>
      <c r="D170" t="s">
        <v>250</v>
      </c>
    </row>
    <row r="171" spans="2:4" x14ac:dyDescent="0.25">
      <c r="B171" s="221">
        <v>44594</v>
      </c>
      <c r="C171" s="119">
        <f t="shared" si="2"/>
        <v>25</v>
      </c>
      <c r="D171" t="s">
        <v>251</v>
      </c>
    </row>
    <row r="172" spans="2:4" x14ac:dyDescent="0.25">
      <c r="B172" s="221">
        <v>44595</v>
      </c>
      <c r="C172" s="119">
        <f t="shared" si="2"/>
        <v>25</v>
      </c>
      <c r="D172" t="s">
        <v>252</v>
      </c>
    </row>
    <row r="173" spans="2:4" x14ac:dyDescent="0.25">
      <c r="B173" s="221">
        <v>44596</v>
      </c>
      <c r="C173" s="119">
        <f t="shared" si="2"/>
        <v>25</v>
      </c>
      <c r="D173" t="s">
        <v>253</v>
      </c>
    </row>
    <row r="174" spans="2:4" x14ac:dyDescent="0.25">
      <c r="B174" s="221">
        <v>44597</v>
      </c>
      <c r="C174" s="119">
        <f t="shared" si="2"/>
        <v>25</v>
      </c>
      <c r="D174" t="s">
        <v>254</v>
      </c>
    </row>
    <row r="175" spans="2:4" x14ac:dyDescent="0.25">
      <c r="B175" s="221">
        <v>44598</v>
      </c>
      <c r="C175" s="119">
        <f t="shared" si="2"/>
        <v>25</v>
      </c>
      <c r="D175" t="s">
        <v>255</v>
      </c>
    </row>
    <row r="176" spans="2:4" x14ac:dyDescent="0.25">
      <c r="B176" s="221">
        <v>44599</v>
      </c>
      <c r="C176" s="119">
        <f t="shared" si="2"/>
        <v>26</v>
      </c>
      <c r="D176" t="s">
        <v>249</v>
      </c>
    </row>
    <row r="177" spans="2:4" x14ac:dyDescent="0.25">
      <c r="B177" s="221">
        <v>44600</v>
      </c>
      <c r="C177" s="119">
        <f t="shared" si="2"/>
        <v>26</v>
      </c>
      <c r="D177" t="s">
        <v>250</v>
      </c>
    </row>
    <row r="178" spans="2:4" x14ac:dyDescent="0.25">
      <c r="B178" s="221">
        <v>44601</v>
      </c>
      <c r="C178" s="119">
        <f t="shared" si="2"/>
        <v>26</v>
      </c>
      <c r="D178" t="s">
        <v>251</v>
      </c>
    </row>
    <row r="179" spans="2:4" x14ac:dyDescent="0.25">
      <c r="B179" s="221">
        <v>44602</v>
      </c>
      <c r="C179" s="119">
        <f t="shared" si="2"/>
        <v>26</v>
      </c>
      <c r="D179" t="s">
        <v>252</v>
      </c>
    </row>
    <row r="180" spans="2:4" x14ac:dyDescent="0.25">
      <c r="B180" s="221">
        <v>44603</v>
      </c>
      <c r="C180" s="119">
        <f t="shared" si="2"/>
        <v>26</v>
      </c>
      <c r="D180" t="s">
        <v>253</v>
      </c>
    </row>
    <row r="181" spans="2:4" x14ac:dyDescent="0.25">
      <c r="B181" s="221">
        <v>44604</v>
      </c>
      <c r="C181" s="119">
        <f t="shared" si="2"/>
        <v>26</v>
      </c>
      <c r="D181" t="s">
        <v>254</v>
      </c>
    </row>
    <row r="182" spans="2:4" x14ac:dyDescent="0.25">
      <c r="B182" s="221">
        <v>44605</v>
      </c>
      <c r="C182" s="119">
        <f t="shared" si="2"/>
        <v>26</v>
      </c>
      <c r="D182" t="s">
        <v>255</v>
      </c>
    </row>
    <row r="183" spans="2:4" x14ac:dyDescent="0.25">
      <c r="B183" s="221">
        <v>44606</v>
      </c>
      <c r="C183" s="119">
        <f t="shared" si="2"/>
        <v>27</v>
      </c>
      <c r="D183" t="s">
        <v>249</v>
      </c>
    </row>
    <row r="184" spans="2:4" x14ac:dyDescent="0.25">
      <c r="B184" s="221">
        <v>44607</v>
      </c>
      <c r="C184" s="119">
        <f t="shared" si="2"/>
        <v>27</v>
      </c>
      <c r="D184" t="s">
        <v>250</v>
      </c>
    </row>
    <row r="185" spans="2:4" x14ac:dyDescent="0.25">
      <c r="B185" s="221">
        <v>44608</v>
      </c>
      <c r="C185" s="119">
        <f t="shared" si="2"/>
        <v>27</v>
      </c>
      <c r="D185" t="s">
        <v>251</v>
      </c>
    </row>
    <row r="186" spans="2:4" x14ac:dyDescent="0.25">
      <c r="B186" s="221">
        <v>44609</v>
      </c>
      <c r="C186" s="119">
        <f t="shared" si="2"/>
        <v>27</v>
      </c>
      <c r="D186" t="s">
        <v>252</v>
      </c>
    </row>
    <row r="187" spans="2:4" x14ac:dyDescent="0.25">
      <c r="B187" s="221">
        <v>44610</v>
      </c>
      <c r="C187" s="119">
        <f t="shared" si="2"/>
        <v>27</v>
      </c>
      <c r="D187" t="s">
        <v>253</v>
      </c>
    </row>
    <row r="188" spans="2:4" x14ac:dyDescent="0.25">
      <c r="B188" s="221">
        <v>44611</v>
      </c>
      <c r="C188" s="119">
        <f t="shared" si="2"/>
        <v>27</v>
      </c>
      <c r="D188" t="s">
        <v>254</v>
      </c>
    </row>
    <row r="189" spans="2:4" x14ac:dyDescent="0.25">
      <c r="B189" s="221">
        <v>44612</v>
      </c>
      <c r="C189" s="119">
        <f t="shared" si="2"/>
        <v>27</v>
      </c>
      <c r="D189" t="s">
        <v>255</v>
      </c>
    </row>
    <row r="190" spans="2:4" x14ac:dyDescent="0.25">
      <c r="B190" s="221">
        <v>44613</v>
      </c>
      <c r="C190" s="119">
        <f t="shared" si="2"/>
        <v>28</v>
      </c>
      <c r="D190" t="s">
        <v>249</v>
      </c>
    </row>
    <row r="191" spans="2:4" x14ac:dyDescent="0.25">
      <c r="B191" s="221">
        <v>44614</v>
      </c>
      <c r="C191" s="119">
        <f t="shared" si="2"/>
        <v>28</v>
      </c>
      <c r="D191" t="s">
        <v>250</v>
      </c>
    </row>
    <row r="192" spans="2:4" x14ac:dyDescent="0.25">
      <c r="B192" s="221">
        <v>44615</v>
      </c>
      <c r="C192" s="119">
        <f t="shared" si="2"/>
        <v>28</v>
      </c>
      <c r="D192" t="s">
        <v>251</v>
      </c>
    </row>
    <row r="193" spans="2:4" x14ac:dyDescent="0.25">
      <c r="B193" s="221">
        <v>44616</v>
      </c>
      <c r="C193" s="119">
        <f t="shared" si="2"/>
        <v>28</v>
      </c>
      <c r="D193" t="s">
        <v>252</v>
      </c>
    </row>
    <row r="194" spans="2:4" x14ac:dyDescent="0.25">
      <c r="B194" s="221">
        <v>44617</v>
      </c>
      <c r="C194" s="119">
        <f t="shared" si="2"/>
        <v>28</v>
      </c>
      <c r="D194" t="s">
        <v>253</v>
      </c>
    </row>
    <row r="195" spans="2:4" x14ac:dyDescent="0.25">
      <c r="B195" s="221">
        <v>44618</v>
      </c>
      <c r="C195" s="119">
        <f t="shared" si="2"/>
        <v>28</v>
      </c>
      <c r="D195" t="s">
        <v>254</v>
      </c>
    </row>
    <row r="196" spans="2:4" x14ac:dyDescent="0.25">
      <c r="B196" s="221">
        <v>44619</v>
      </c>
      <c r="C196" s="119">
        <f t="shared" si="2"/>
        <v>28</v>
      </c>
      <c r="D196" t="s">
        <v>255</v>
      </c>
    </row>
    <row r="197" spans="2:4" x14ac:dyDescent="0.25">
      <c r="B197" s="221">
        <v>44620</v>
      </c>
      <c r="C197" s="119">
        <f t="shared" si="2"/>
        <v>29</v>
      </c>
      <c r="D197" t="s">
        <v>249</v>
      </c>
    </row>
    <row r="198" spans="2:4" x14ac:dyDescent="0.25">
      <c r="B198" s="221">
        <v>44621</v>
      </c>
      <c r="C198" s="119">
        <f t="shared" si="2"/>
        <v>29</v>
      </c>
      <c r="D198" t="s">
        <v>250</v>
      </c>
    </row>
    <row r="199" spans="2:4" x14ac:dyDescent="0.25">
      <c r="B199" s="221">
        <v>44622</v>
      </c>
      <c r="C199" s="119">
        <f t="shared" si="2"/>
        <v>29</v>
      </c>
      <c r="D199" t="s">
        <v>251</v>
      </c>
    </row>
    <row r="200" spans="2:4" x14ac:dyDescent="0.25">
      <c r="B200" s="221">
        <v>44623</v>
      </c>
      <c r="C200" s="119">
        <f t="shared" si="2"/>
        <v>29</v>
      </c>
      <c r="D200" t="s">
        <v>252</v>
      </c>
    </row>
    <row r="201" spans="2:4" x14ac:dyDescent="0.25">
      <c r="B201" s="221">
        <v>44624</v>
      </c>
      <c r="C201" s="119">
        <f t="shared" ref="C201:C264" si="3">C194+1</f>
        <v>29</v>
      </c>
      <c r="D201" t="s">
        <v>253</v>
      </c>
    </row>
    <row r="202" spans="2:4" x14ac:dyDescent="0.25">
      <c r="B202" s="221">
        <v>44625</v>
      </c>
      <c r="C202" s="119">
        <f t="shared" si="3"/>
        <v>29</v>
      </c>
      <c r="D202" t="s">
        <v>254</v>
      </c>
    </row>
    <row r="203" spans="2:4" x14ac:dyDescent="0.25">
      <c r="B203" s="221">
        <v>44626</v>
      </c>
      <c r="C203" s="119">
        <f t="shared" si="3"/>
        <v>29</v>
      </c>
      <c r="D203" t="s">
        <v>255</v>
      </c>
    </row>
    <row r="204" spans="2:4" x14ac:dyDescent="0.25">
      <c r="B204" s="221">
        <v>44627</v>
      </c>
      <c r="C204" s="119">
        <f t="shared" si="3"/>
        <v>30</v>
      </c>
      <c r="D204" t="s">
        <v>249</v>
      </c>
    </row>
    <row r="205" spans="2:4" x14ac:dyDescent="0.25">
      <c r="B205" s="221">
        <v>44628</v>
      </c>
      <c r="C205" s="119">
        <f t="shared" si="3"/>
        <v>30</v>
      </c>
      <c r="D205" t="s">
        <v>250</v>
      </c>
    </row>
    <row r="206" spans="2:4" x14ac:dyDescent="0.25">
      <c r="B206" s="221">
        <v>44629</v>
      </c>
      <c r="C206" s="119">
        <f t="shared" si="3"/>
        <v>30</v>
      </c>
      <c r="D206" t="s">
        <v>251</v>
      </c>
    </row>
    <row r="207" spans="2:4" x14ac:dyDescent="0.25">
      <c r="B207" s="221">
        <v>44630</v>
      </c>
      <c r="C207" s="119">
        <f t="shared" si="3"/>
        <v>30</v>
      </c>
      <c r="D207" t="s">
        <v>252</v>
      </c>
    </row>
    <row r="208" spans="2:4" x14ac:dyDescent="0.25">
      <c r="B208" s="221">
        <v>44631</v>
      </c>
      <c r="C208" s="119">
        <f t="shared" si="3"/>
        <v>30</v>
      </c>
      <c r="D208" t="s">
        <v>253</v>
      </c>
    </row>
    <row r="209" spans="2:4" x14ac:dyDescent="0.25">
      <c r="B209" s="221">
        <v>44632</v>
      </c>
      <c r="C209" s="119">
        <f t="shared" si="3"/>
        <v>30</v>
      </c>
      <c r="D209" t="s">
        <v>254</v>
      </c>
    </row>
    <row r="210" spans="2:4" x14ac:dyDescent="0.25">
      <c r="B210" s="221">
        <v>44633</v>
      </c>
      <c r="C210" s="119">
        <f t="shared" si="3"/>
        <v>30</v>
      </c>
      <c r="D210" t="s">
        <v>255</v>
      </c>
    </row>
    <row r="211" spans="2:4" x14ac:dyDescent="0.25">
      <c r="B211" s="221">
        <v>44634</v>
      </c>
      <c r="C211" s="119">
        <f t="shared" si="3"/>
        <v>31</v>
      </c>
      <c r="D211" t="s">
        <v>249</v>
      </c>
    </row>
    <row r="212" spans="2:4" x14ac:dyDescent="0.25">
      <c r="B212" s="221">
        <v>44635</v>
      </c>
      <c r="C212" s="119">
        <f t="shared" si="3"/>
        <v>31</v>
      </c>
      <c r="D212" t="s">
        <v>250</v>
      </c>
    </row>
    <row r="213" spans="2:4" x14ac:dyDescent="0.25">
      <c r="B213" s="221">
        <v>44636</v>
      </c>
      <c r="C213" s="119">
        <f t="shared" si="3"/>
        <v>31</v>
      </c>
      <c r="D213" t="s">
        <v>251</v>
      </c>
    </row>
    <row r="214" spans="2:4" x14ac:dyDescent="0.25">
      <c r="B214" s="221">
        <v>44637</v>
      </c>
      <c r="C214" s="119">
        <f t="shared" si="3"/>
        <v>31</v>
      </c>
      <c r="D214" t="s">
        <v>252</v>
      </c>
    </row>
    <row r="215" spans="2:4" x14ac:dyDescent="0.25">
      <c r="B215" s="221">
        <v>44638</v>
      </c>
      <c r="C215" s="119">
        <f t="shared" si="3"/>
        <v>31</v>
      </c>
      <c r="D215" t="s">
        <v>253</v>
      </c>
    </row>
    <row r="216" spans="2:4" x14ac:dyDescent="0.25">
      <c r="B216" s="221">
        <v>44639</v>
      </c>
      <c r="C216" s="119">
        <f t="shared" si="3"/>
        <v>31</v>
      </c>
      <c r="D216" t="s">
        <v>254</v>
      </c>
    </row>
    <row r="217" spans="2:4" x14ac:dyDescent="0.25">
      <c r="B217" s="221">
        <v>44640</v>
      </c>
      <c r="C217" s="119">
        <f t="shared" si="3"/>
        <v>31</v>
      </c>
      <c r="D217" t="s">
        <v>255</v>
      </c>
    </row>
    <row r="218" spans="2:4" x14ac:dyDescent="0.25">
      <c r="B218" s="221">
        <v>44641</v>
      </c>
      <c r="C218" s="119">
        <f t="shared" si="3"/>
        <v>32</v>
      </c>
      <c r="D218" t="s">
        <v>249</v>
      </c>
    </row>
    <row r="219" spans="2:4" x14ac:dyDescent="0.25">
      <c r="B219" s="221">
        <v>44642</v>
      </c>
      <c r="C219" s="119">
        <f t="shared" si="3"/>
        <v>32</v>
      </c>
      <c r="D219" t="s">
        <v>250</v>
      </c>
    </row>
    <row r="220" spans="2:4" x14ac:dyDescent="0.25">
      <c r="B220" s="221">
        <v>44643</v>
      </c>
      <c r="C220" s="119">
        <f t="shared" si="3"/>
        <v>32</v>
      </c>
      <c r="D220" t="s">
        <v>251</v>
      </c>
    </row>
    <row r="221" spans="2:4" x14ac:dyDescent="0.25">
      <c r="B221" s="221">
        <v>44644</v>
      </c>
      <c r="C221" s="119">
        <f t="shared" si="3"/>
        <v>32</v>
      </c>
      <c r="D221" t="s">
        <v>252</v>
      </c>
    </row>
    <row r="222" spans="2:4" x14ac:dyDescent="0.25">
      <c r="B222" s="221">
        <v>44645</v>
      </c>
      <c r="C222" s="119">
        <f t="shared" si="3"/>
        <v>32</v>
      </c>
      <c r="D222" t="s">
        <v>253</v>
      </c>
    </row>
    <row r="223" spans="2:4" x14ac:dyDescent="0.25">
      <c r="B223" s="221">
        <v>44646</v>
      </c>
      <c r="C223" s="119">
        <f t="shared" si="3"/>
        <v>32</v>
      </c>
      <c r="D223" t="s">
        <v>254</v>
      </c>
    </row>
    <row r="224" spans="2:4" x14ac:dyDescent="0.25">
      <c r="B224" s="221">
        <v>44647</v>
      </c>
      <c r="C224" s="119">
        <f t="shared" si="3"/>
        <v>32</v>
      </c>
      <c r="D224" t="s">
        <v>255</v>
      </c>
    </row>
    <row r="225" spans="2:4" x14ac:dyDescent="0.25">
      <c r="B225" s="221">
        <v>44648</v>
      </c>
      <c r="C225" s="119">
        <f t="shared" si="3"/>
        <v>33</v>
      </c>
      <c r="D225" t="s">
        <v>249</v>
      </c>
    </row>
    <row r="226" spans="2:4" x14ac:dyDescent="0.25">
      <c r="B226" s="221">
        <v>44649</v>
      </c>
      <c r="C226" s="119">
        <f t="shared" si="3"/>
        <v>33</v>
      </c>
      <c r="D226" t="s">
        <v>250</v>
      </c>
    </row>
    <row r="227" spans="2:4" x14ac:dyDescent="0.25">
      <c r="B227" s="221">
        <v>44650</v>
      </c>
      <c r="C227" s="119">
        <f t="shared" si="3"/>
        <v>33</v>
      </c>
      <c r="D227" t="s">
        <v>251</v>
      </c>
    </row>
    <row r="228" spans="2:4" x14ac:dyDescent="0.25">
      <c r="B228" s="221">
        <v>44651</v>
      </c>
      <c r="C228" s="119">
        <f t="shared" si="3"/>
        <v>33</v>
      </c>
      <c r="D228" t="s">
        <v>252</v>
      </c>
    </row>
    <row r="229" spans="2:4" x14ac:dyDescent="0.25">
      <c r="B229" s="221">
        <v>44652</v>
      </c>
      <c r="C229" s="119">
        <f t="shared" si="3"/>
        <v>33</v>
      </c>
      <c r="D229" t="s">
        <v>253</v>
      </c>
    </row>
    <row r="230" spans="2:4" x14ac:dyDescent="0.25">
      <c r="B230" s="221">
        <v>44653</v>
      </c>
      <c r="C230" s="119">
        <f t="shared" si="3"/>
        <v>33</v>
      </c>
      <c r="D230" t="s">
        <v>254</v>
      </c>
    </row>
    <row r="231" spans="2:4" x14ac:dyDescent="0.25">
      <c r="B231" s="221">
        <v>44654</v>
      </c>
      <c r="C231" s="119">
        <f t="shared" si="3"/>
        <v>33</v>
      </c>
      <c r="D231" t="s">
        <v>255</v>
      </c>
    </row>
    <row r="232" spans="2:4" x14ac:dyDescent="0.25">
      <c r="B232" s="221">
        <v>44655</v>
      </c>
      <c r="C232" s="119">
        <f t="shared" si="3"/>
        <v>34</v>
      </c>
      <c r="D232" t="s">
        <v>249</v>
      </c>
    </row>
    <row r="233" spans="2:4" x14ac:dyDescent="0.25">
      <c r="B233" s="221">
        <v>44656</v>
      </c>
      <c r="C233" s="119">
        <f t="shared" si="3"/>
        <v>34</v>
      </c>
      <c r="D233" t="s">
        <v>250</v>
      </c>
    </row>
    <row r="234" spans="2:4" x14ac:dyDescent="0.25">
      <c r="B234" s="221">
        <v>44657</v>
      </c>
      <c r="C234" s="119">
        <f t="shared" si="3"/>
        <v>34</v>
      </c>
      <c r="D234" t="s">
        <v>251</v>
      </c>
    </row>
    <row r="235" spans="2:4" x14ac:dyDescent="0.25">
      <c r="B235" s="221">
        <v>44658</v>
      </c>
      <c r="C235" s="119">
        <f t="shared" si="3"/>
        <v>34</v>
      </c>
      <c r="D235" t="s">
        <v>252</v>
      </c>
    </row>
    <row r="236" spans="2:4" x14ac:dyDescent="0.25">
      <c r="B236" s="221">
        <v>44659</v>
      </c>
      <c r="C236" s="119">
        <f t="shared" si="3"/>
        <v>34</v>
      </c>
      <c r="D236" t="s">
        <v>253</v>
      </c>
    </row>
    <row r="237" spans="2:4" x14ac:dyDescent="0.25">
      <c r="B237" s="221">
        <v>44660</v>
      </c>
      <c r="C237" s="119">
        <f t="shared" si="3"/>
        <v>34</v>
      </c>
      <c r="D237" t="s">
        <v>254</v>
      </c>
    </row>
    <row r="238" spans="2:4" x14ac:dyDescent="0.25">
      <c r="B238" s="221">
        <v>44661</v>
      </c>
      <c r="C238" s="119">
        <f t="shared" si="3"/>
        <v>34</v>
      </c>
      <c r="D238" t="s">
        <v>255</v>
      </c>
    </row>
    <row r="239" spans="2:4" x14ac:dyDescent="0.25">
      <c r="B239" s="221">
        <v>44662</v>
      </c>
      <c r="C239" s="119">
        <f t="shared" si="3"/>
        <v>35</v>
      </c>
      <c r="D239" t="s">
        <v>249</v>
      </c>
    </row>
    <row r="240" spans="2:4" x14ac:dyDescent="0.25">
      <c r="B240" s="221">
        <v>44663</v>
      </c>
      <c r="C240" s="119">
        <f t="shared" si="3"/>
        <v>35</v>
      </c>
      <c r="D240" t="s">
        <v>250</v>
      </c>
    </row>
    <row r="241" spans="2:4" x14ac:dyDescent="0.25">
      <c r="B241" s="221">
        <v>44664</v>
      </c>
      <c r="C241" s="119">
        <f t="shared" si="3"/>
        <v>35</v>
      </c>
      <c r="D241" t="s">
        <v>251</v>
      </c>
    </row>
    <row r="242" spans="2:4" x14ac:dyDescent="0.25">
      <c r="B242" s="221">
        <v>44665</v>
      </c>
      <c r="C242" s="119">
        <f t="shared" si="3"/>
        <v>35</v>
      </c>
      <c r="D242" t="s">
        <v>252</v>
      </c>
    </row>
    <row r="243" spans="2:4" x14ac:dyDescent="0.25">
      <c r="B243" s="221">
        <v>44666</v>
      </c>
      <c r="C243" s="119">
        <f t="shared" si="3"/>
        <v>35</v>
      </c>
      <c r="D243" t="s">
        <v>253</v>
      </c>
    </row>
    <row r="244" spans="2:4" x14ac:dyDescent="0.25">
      <c r="B244" s="221">
        <v>44667</v>
      </c>
      <c r="C244" s="119">
        <f t="shared" si="3"/>
        <v>35</v>
      </c>
      <c r="D244" t="s">
        <v>254</v>
      </c>
    </row>
    <row r="245" spans="2:4" x14ac:dyDescent="0.25">
      <c r="B245" s="221">
        <v>44668</v>
      </c>
      <c r="C245" s="119">
        <f t="shared" si="3"/>
        <v>35</v>
      </c>
      <c r="D245" t="s">
        <v>255</v>
      </c>
    </row>
    <row r="246" spans="2:4" x14ac:dyDescent="0.25">
      <c r="B246" s="221">
        <v>44669</v>
      </c>
      <c r="C246" s="119">
        <f t="shared" si="3"/>
        <v>36</v>
      </c>
      <c r="D246" t="s">
        <v>249</v>
      </c>
    </row>
    <row r="247" spans="2:4" x14ac:dyDescent="0.25">
      <c r="B247" s="221">
        <v>44670</v>
      </c>
      <c r="C247" s="119">
        <f t="shared" si="3"/>
        <v>36</v>
      </c>
      <c r="D247" t="s">
        <v>250</v>
      </c>
    </row>
    <row r="248" spans="2:4" x14ac:dyDescent="0.25">
      <c r="B248" s="221">
        <v>44671</v>
      </c>
      <c r="C248" s="119">
        <f t="shared" si="3"/>
        <v>36</v>
      </c>
      <c r="D248" t="s">
        <v>251</v>
      </c>
    </row>
    <row r="249" spans="2:4" x14ac:dyDescent="0.25">
      <c r="B249" s="221">
        <v>44672</v>
      </c>
      <c r="C249" s="119">
        <f t="shared" si="3"/>
        <v>36</v>
      </c>
      <c r="D249" t="s">
        <v>252</v>
      </c>
    </row>
    <row r="250" spans="2:4" x14ac:dyDescent="0.25">
      <c r="B250" s="221">
        <v>44673</v>
      </c>
      <c r="C250" s="119">
        <f t="shared" si="3"/>
        <v>36</v>
      </c>
      <c r="D250" t="s">
        <v>253</v>
      </c>
    </row>
    <row r="251" spans="2:4" x14ac:dyDescent="0.25">
      <c r="B251" s="221">
        <v>44674</v>
      </c>
      <c r="C251" s="119">
        <f t="shared" si="3"/>
        <v>36</v>
      </c>
      <c r="D251" t="s">
        <v>254</v>
      </c>
    </row>
    <row r="252" spans="2:4" x14ac:dyDescent="0.25">
      <c r="B252" s="221">
        <v>44675</v>
      </c>
      <c r="C252" s="119">
        <f t="shared" si="3"/>
        <v>36</v>
      </c>
      <c r="D252" t="s">
        <v>255</v>
      </c>
    </row>
    <row r="253" spans="2:4" x14ac:dyDescent="0.25">
      <c r="B253" s="221">
        <v>44676</v>
      </c>
      <c r="C253" s="119">
        <f t="shared" si="3"/>
        <v>37</v>
      </c>
      <c r="D253" t="s">
        <v>249</v>
      </c>
    </row>
    <row r="254" spans="2:4" x14ac:dyDescent="0.25">
      <c r="B254" s="221">
        <v>44677</v>
      </c>
      <c r="C254" s="119">
        <f t="shared" si="3"/>
        <v>37</v>
      </c>
      <c r="D254" t="s">
        <v>250</v>
      </c>
    </row>
    <row r="255" spans="2:4" x14ac:dyDescent="0.25">
      <c r="B255" s="221">
        <v>44678</v>
      </c>
      <c r="C255" s="119">
        <f t="shared" si="3"/>
        <v>37</v>
      </c>
      <c r="D255" t="s">
        <v>251</v>
      </c>
    </row>
    <row r="256" spans="2:4" x14ac:dyDescent="0.25">
      <c r="B256" s="221">
        <v>44679</v>
      </c>
      <c r="C256" s="119">
        <f t="shared" si="3"/>
        <v>37</v>
      </c>
      <c r="D256" t="s">
        <v>252</v>
      </c>
    </row>
    <row r="257" spans="2:4" x14ac:dyDescent="0.25">
      <c r="B257" s="221">
        <v>44680</v>
      </c>
      <c r="C257" s="119">
        <f t="shared" si="3"/>
        <v>37</v>
      </c>
      <c r="D257" t="s">
        <v>253</v>
      </c>
    </row>
    <row r="258" spans="2:4" x14ac:dyDescent="0.25">
      <c r="B258" s="221">
        <v>44681</v>
      </c>
      <c r="C258" s="119">
        <f t="shared" si="3"/>
        <v>37</v>
      </c>
      <c r="D258" t="s">
        <v>254</v>
      </c>
    </row>
    <row r="259" spans="2:4" x14ac:dyDescent="0.25">
      <c r="B259" s="221">
        <v>44682</v>
      </c>
      <c r="C259" s="119">
        <f t="shared" si="3"/>
        <v>37</v>
      </c>
      <c r="D259" t="s">
        <v>255</v>
      </c>
    </row>
    <row r="260" spans="2:4" x14ac:dyDescent="0.25">
      <c r="B260" s="221">
        <v>44683</v>
      </c>
      <c r="C260" s="119">
        <f t="shared" si="3"/>
        <v>38</v>
      </c>
      <c r="D260" t="s">
        <v>249</v>
      </c>
    </row>
    <row r="261" spans="2:4" x14ac:dyDescent="0.25">
      <c r="B261" s="221">
        <v>44684</v>
      </c>
      <c r="C261" s="119">
        <f t="shared" si="3"/>
        <v>38</v>
      </c>
      <c r="D261" t="s">
        <v>250</v>
      </c>
    </row>
    <row r="262" spans="2:4" x14ac:dyDescent="0.25">
      <c r="B262" s="221">
        <v>44685</v>
      </c>
      <c r="C262" s="119">
        <f t="shared" si="3"/>
        <v>38</v>
      </c>
      <c r="D262" t="s">
        <v>251</v>
      </c>
    </row>
    <row r="263" spans="2:4" x14ac:dyDescent="0.25">
      <c r="B263" s="221">
        <v>44686</v>
      </c>
      <c r="C263" s="119">
        <f t="shared" si="3"/>
        <v>38</v>
      </c>
      <c r="D263" t="s">
        <v>252</v>
      </c>
    </row>
    <row r="264" spans="2:4" x14ac:dyDescent="0.25">
      <c r="B264" s="221">
        <v>44687</v>
      </c>
      <c r="C264" s="119">
        <f t="shared" si="3"/>
        <v>38</v>
      </c>
      <c r="D264" t="s">
        <v>253</v>
      </c>
    </row>
    <row r="265" spans="2:4" x14ac:dyDescent="0.25">
      <c r="B265" s="221">
        <v>44688</v>
      </c>
      <c r="C265" s="119">
        <f t="shared" ref="C265:C301" si="4">C258+1</f>
        <v>38</v>
      </c>
      <c r="D265" t="s">
        <v>254</v>
      </c>
    </row>
    <row r="266" spans="2:4" x14ac:dyDescent="0.25">
      <c r="B266" s="221">
        <v>44689</v>
      </c>
      <c r="C266" s="119">
        <f t="shared" si="4"/>
        <v>38</v>
      </c>
      <c r="D266" t="s">
        <v>255</v>
      </c>
    </row>
    <row r="267" spans="2:4" x14ac:dyDescent="0.25">
      <c r="B267" s="221">
        <v>44690</v>
      </c>
      <c r="C267" s="119">
        <f t="shared" si="4"/>
        <v>39</v>
      </c>
      <c r="D267" t="s">
        <v>249</v>
      </c>
    </row>
    <row r="268" spans="2:4" x14ac:dyDescent="0.25">
      <c r="B268" s="221">
        <v>44691</v>
      </c>
      <c r="C268" s="119">
        <f t="shared" si="4"/>
        <v>39</v>
      </c>
      <c r="D268" t="s">
        <v>250</v>
      </c>
    </row>
    <row r="269" spans="2:4" x14ac:dyDescent="0.25">
      <c r="B269" s="221">
        <v>44692</v>
      </c>
      <c r="C269" s="119">
        <f t="shared" si="4"/>
        <v>39</v>
      </c>
      <c r="D269" t="s">
        <v>251</v>
      </c>
    </row>
    <row r="270" spans="2:4" x14ac:dyDescent="0.25">
      <c r="B270" s="221">
        <v>44693</v>
      </c>
      <c r="C270" s="119">
        <f t="shared" si="4"/>
        <v>39</v>
      </c>
      <c r="D270" t="s">
        <v>252</v>
      </c>
    </row>
    <row r="271" spans="2:4" x14ac:dyDescent="0.25">
      <c r="B271" s="221">
        <v>44694</v>
      </c>
      <c r="C271" s="119">
        <f t="shared" si="4"/>
        <v>39</v>
      </c>
      <c r="D271" t="s">
        <v>253</v>
      </c>
    </row>
    <row r="272" spans="2:4" x14ac:dyDescent="0.25">
      <c r="B272" s="221">
        <v>44695</v>
      </c>
      <c r="C272" s="119">
        <f t="shared" si="4"/>
        <v>39</v>
      </c>
      <c r="D272" t="s">
        <v>254</v>
      </c>
    </row>
    <row r="273" spans="2:4" x14ac:dyDescent="0.25">
      <c r="B273" s="221">
        <v>44696</v>
      </c>
      <c r="C273" s="119">
        <f t="shared" si="4"/>
        <v>39</v>
      </c>
      <c r="D273" t="s">
        <v>255</v>
      </c>
    </row>
    <row r="274" spans="2:4" x14ac:dyDescent="0.25">
      <c r="B274" s="221">
        <v>44697</v>
      </c>
      <c r="C274" s="119">
        <f t="shared" si="4"/>
        <v>40</v>
      </c>
      <c r="D274" t="s">
        <v>249</v>
      </c>
    </row>
    <row r="275" spans="2:4" x14ac:dyDescent="0.25">
      <c r="B275" s="221">
        <v>44698</v>
      </c>
      <c r="C275" s="119">
        <f t="shared" si="4"/>
        <v>40</v>
      </c>
      <c r="D275" t="s">
        <v>250</v>
      </c>
    </row>
    <row r="276" spans="2:4" x14ac:dyDescent="0.25">
      <c r="B276" s="221">
        <v>44699</v>
      </c>
      <c r="C276" s="119">
        <f t="shared" si="4"/>
        <v>40</v>
      </c>
      <c r="D276" t="s">
        <v>251</v>
      </c>
    </row>
    <row r="277" spans="2:4" x14ac:dyDescent="0.25">
      <c r="B277" s="221">
        <v>44700</v>
      </c>
      <c r="C277" s="119">
        <f t="shared" si="4"/>
        <v>40</v>
      </c>
      <c r="D277" t="s">
        <v>252</v>
      </c>
    </row>
    <row r="278" spans="2:4" x14ac:dyDescent="0.25">
      <c r="B278" s="221">
        <v>44701</v>
      </c>
      <c r="C278" s="119">
        <f t="shared" si="4"/>
        <v>40</v>
      </c>
      <c r="D278" t="s">
        <v>253</v>
      </c>
    </row>
    <row r="279" spans="2:4" x14ac:dyDescent="0.25">
      <c r="B279" s="221">
        <v>44702</v>
      </c>
      <c r="C279" s="119">
        <f t="shared" si="4"/>
        <v>40</v>
      </c>
      <c r="D279" t="s">
        <v>254</v>
      </c>
    </row>
    <row r="280" spans="2:4" x14ac:dyDescent="0.25">
      <c r="B280" s="221">
        <v>44703</v>
      </c>
      <c r="C280" s="119">
        <f t="shared" si="4"/>
        <v>40</v>
      </c>
      <c r="D280" t="s">
        <v>255</v>
      </c>
    </row>
    <row r="281" spans="2:4" x14ac:dyDescent="0.25">
      <c r="B281" s="221">
        <v>44704</v>
      </c>
      <c r="C281" s="119">
        <f t="shared" si="4"/>
        <v>41</v>
      </c>
      <c r="D281" t="s">
        <v>249</v>
      </c>
    </row>
    <row r="282" spans="2:4" x14ac:dyDescent="0.25">
      <c r="B282" s="221">
        <v>44705</v>
      </c>
      <c r="C282" s="119">
        <f t="shared" si="4"/>
        <v>41</v>
      </c>
      <c r="D282" t="s">
        <v>250</v>
      </c>
    </row>
    <row r="283" spans="2:4" x14ac:dyDescent="0.25">
      <c r="B283" s="221">
        <v>44706</v>
      </c>
      <c r="C283" s="119">
        <f t="shared" si="4"/>
        <v>41</v>
      </c>
      <c r="D283" t="s">
        <v>251</v>
      </c>
    </row>
    <row r="284" spans="2:4" x14ac:dyDescent="0.25">
      <c r="B284" s="221">
        <v>44707</v>
      </c>
      <c r="C284" s="119">
        <f t="shared" si="4"/>
        <v>41</v>
      </c>
      <c r="D284" t="s">
        <v>252</v>
      </c>
    </row>
    <row r="285" spans="2:4" x14ac:dyDescent="0.25">
      <c r="B285" s="221">
        <v>44708</v>
      </c>
      <c r="C285" s="119">
        <f t="shared" si="4"/>
        <v>41</v>
      </c>
      <c r="D285" t="s">
        <v>253</v>
      </c>
    </row>
    <row r="286" spans="2:4" x14ac:dyDescent="0.25">
      <c r="B286" s="221">
        <v>44709</v>
      </c>
      <c r="C286" s="119">
        <f t="shared" si="4"/>
        <v>41</v>
      </c>
      <c r="D286" t="s">
        <v>254</v>
      </c>
    </row>
    <row r="287" spans="2:4" x14ac:dyDescent="0.25">
      <c r="B287" s="221">
        <v>44710</v>
      </c>
      <c r="C287" s="119">
        <f t="shared" si="4"/>
        <v>41</v>
      </c>
      <c r="D287" t="s">
        <v>255</v>
      </c>
    </row>
    <row r="288" spans="2:4" x14ac:dyDescent="0.25">
      <c r="B288" s="221">
        <v>44711</v>
      </c>
      <c r="C288" s="119">
        <f t="shared" si="4"/>
        <v>42</v>
      </c>
      <c r="D288" t="s">
        <v>249</v>
      </c>
    </row>
    <row r="289" spans="2:4" x14ac:dyDescent="0.25">
      <c r="B289" s="221">
        <v>44712</v>
      </c>
      <c r="C289" s="119">
        <f t="shared" si="4"/>
        <v>42</v>
      </c>
      <c r="D289" t="s">
        <v>250</v>
      </c>
    </row>
    <row r="290" spans="2:4" x14ac:dyDescent="0.25">
      <c r="B290" s="221">
        <v>44713</v>
      </c>
      <c r="C290" s="119">
        <f t="shared" si="4"/>
        <v>42</v>
      </c>
      <c r="D290" t="s">
        <v>251</v>
      </c>
    </row>
    <row r="291" spans="2:4" x14ac:dyDescent="0.25">
      <c r="B291" s="221">
        <v>44714</v>
      </c>
      <c r="C291" s="119">
        <f t="shared" si="4"/>
        <v>42</v>
      </c>
      <c r="D291" t="s">
        <v>252</v>
      </c>
    </row>
    <row r="292" spans="2:4" x14ac:dyDescent="0.25">
      <c r="B292" s="221">
        <v>44715</v>
      </c>
      <c r="C292" s="119">
        <f t="shared" si="4"/>
        <v>42</v>
      </c>
      <c r="D292" t="s">
        <v>253</v>
      </c>
    </row>
    <row r="293" spans="2:4" x14ac:dyDescent="0.25">
      <c r="B293" s="221">
        <v>44716</v>
      </c>
      <c r="C293" s="119">
        <f t="shared" si="4"/>
        <v>42</v>
      </c>
      <c r="D293" t="s">
        <v>254</v>
      </c>
    </row>
    <row r="294" spans="2:4" x14ac:dyDescent="0.25">
      <c r="B294" s="221">
        <v>44717</v>
      </c>
      <c r="C294" s="119">
        <f t="shared" si="4"/>
        <v>42</v>
      </c>
      <c r="D294" t="s">
        <v>255</v>
      </c>
    </row>
    <row r="295" spans="2:4" x14ac:dyDescent="0.25">
      <c r="B295" s="221">
        <v>44718</v>
      </c>
      <c r="C295" s="119">
        <f t="shared" si="4"/>
        <v>43</v>
      </c>
      <c r="D295" t="s">
        <v>249</v>
      </c>
    </row>
    <row r="296" spans="2:4" x14ac:dyDescent="0.25">
      <c r="B296" s="221">
        <v>44719</v>
      </c>
      <c r="C296" s="119">
        <f t="shared" si="4"/>
        <v>43</v>
      </c>
      <c r="D296" t="s">
        <v>250</v>
      </c>
    </row>
    <row r="297" spans="2:4" x14ac:dyDescent="0.25">
      <c r="B297" s="221">
        <v>44720</v>
      </c>
      <c r="C297" s="119">
        <f t="shared" si="4"/>
        <v>43</v>
      </c>
      <c r="D297" t="s">
        <v>251</v>
      </c>
    </row>
    <row r="298" spans="2:4" x14ac:dyDescent="0.25">
      <c r="B298" s="221">
        <v>44721</v>
      </c>
      <c r="C298" s="119">
        <f t="shared" si="4"/>
        <v>43</v>
      </c>
      <c r="D298" t="s">
        <v>252</v>
      </c>
    </row>
    <row r="299" spans="2:4" x14ac:dyDescent="0.25">
      <c r="B299" s="221">
        <v>44722</v>
      </c>
      <c r="C299" s="119">
        <f t="shared" si="4"/>
        <v>43</v>
      </c>
      <c r="D299" t="s">
        <v>253</v>
      </c>
    </row>
    <row r="300" spans="2:4" x14ac:dyDescent="0.25">
      <c r="B300" s="221">
        <v>44723</v>
      </c>
      <c r="C300" s="119">
        <f t="shared" si="4"/>
        <v>43</v>
      </c>
      <c r="D300" t="s">
        <v>254</v>
      </c>
    </row>
    <row r="301" spans="2:4" x14ac:dyDescent="0.25">
      <c r="B301" s="221">
        <v>44724</v>
      </c>
      <c r="C301" s="119">
        <f t="shared" si="4"/>
        <v>43</v>
      </c>
      <c r="D301" t="s">
        <v>255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7FA3D-B9C6-4318-A4E4-8B65003DE6CD}">
  <dimension ref="A1:L32"/>
  <sheetViews>
    <sheetView topLeftCell="B1" zoomScale="85" zoomScaleNormal="85" workbookViewId="0">
      <selection activeCell="B39" sqref="B39"/>
    </sheetView>
  </sheetViews>
  <sheetFormatPr defaultRowHeight="15" x14ac:dyDescent="0.25"/>
  <cols>
    <col min="1" max="1" width="8.85546875" hidden="1" customWidth="1"/>
    <col min="2" max="2" width="56.42578125" customWidth="1"/>
    <col min="3" max="12" width="5.7109375" customWidth="1"/>
  </cols>
  <sheetData>
    <row r="1" spans="1:12" ht="77.25" x14ac:dyDescent="0.25">
      <c r="C1" s="57" t="s">
        <v>30</v>
      </c>
      <c r="D1" s="58" t="s">
        <v>31</v>
      </c>
      <c r="E1" s="58" t="s">
        <v>32</v>
      </c>
      <c r="F1" s="58" t="s">
        <v>33</v>
      </c>
      <c r="G1" s="58" t="s">
        <v>34</v>
      </c>
      <c r="H1" s="59" t="s">
        <v>35</v>
      </c>
      <c r="I1" s="58" t="s">
        <v>36</v>
      </c>
      <c r="J1" s="58" t="s">
        <v>37</v>
      </c>
      <c r="K1" s="58" t="s">
        <v>38</v>
      </c>
      <c r="L1" s="59" t="s">
        <v>39</v>
      </c>
    </row>
    <row r="2" spans="1:12" x14ac:dyDescent="0.25">
      <c r="A2" s="28"/>
      <c r="B2" s="94" t="s">
        <v>0</v>
      </c>
      <c r="C2" s="102"/>
      <c r="D2" s="62"/>
      <c r="E2" s="62"/>
      <c r="F2" s="62"/>
      <c r="G2" s="62"/>
      <c r="H2" s="63"/>
      <c r="I2" s="98"/>
      <c r="J2" s="62"/>
      <c r="K2" s="62"/>
      <c r="L2" s="63"/>
    </row>
    <row r="3" spans="1:12" x14ac:dyDescent="0.25">
      <c r="A3" s="29"/>
      <c r="B3" s="95" t="s">
        <v>1</v>
      </c>
      <c r="C3" s="103"/>
      <c r="D3" s="65"/>
      <c r="E3" s="65"/>
      <c r="F3" s="65"/>
      <c r="G3" s="65"/>
      <c r="H3" s="66"/>
      <c r="I3" s="99"/>
      <c r="J3" s="65"/>
      <c r="K3" s="65"/>
      <c r="L3" s="66"/>
    </row>
    <row r="4" spans="1:12" x14ac:dyDescent="0.25">
      <c r="A4" s="30"/>
      <c r="B4" s="95" t="s">
        <v>2</v>
      </c>
      <c r="C4" s="104"/>
      <c r="D4" s="65"/>
      <c r="E4" s="65"/>
      <c r="F4" s="65"/>
      <c r="G4" s="65"/>
      <c r="H4" s="66"/>
      <c r="I4" s="99"/>
      <c r="J4" s="65"/>
      <c r="K4" s="65"/>
      <c r="L4" s="66"/>
    </row>
    <row r="5" spans="1:12" x14ac:dyDescent="0.25">
      <c r="A5" s="31"/>
      <c r="B5" s="95" t="s">
        <v>3</v>
      </c>
      <c r="C5" s="105"/>
      <c r="D5" s="65"/>
      <c r="E5" s="65"/>
      <c r="F5" s="65"/>
      <c r="G5" s="65"/>
      <c r="H5" s="66"/>
      <c r="I5" s="99"/>
      <c r="J5" s="65"/>
      <c r="K5" s="65"/>
      <c r="L5" s="66"/>
    </row>
    <row r="6" spans="1:12" x14ac:dyDescent="0.25">
      <c r="A6" s="60"/>
      <c r="B6" s="96" t="s">
        <v>4</v>
      </c>
      <c r="C6" s="106"/>
      <c r="D6" s="87"/>
      <c r="E6" s="87"/>
      <c r="F6" s="87"/>
      <c r="G6" s="87"/>
      <c r="H6" s="93"/>
      <c r="I6" s="100"/>
      <c r="J6" s="87"/>
      <c r="K6" s="87"/>
      <c r="L6" s="93"/>
    </row>
    <row r="7" spans="1:12" x14ac:dyDescent="0.25">
      <c r="A7" s="32"/>
      <c r="B7" s="94" t="s">
        <v>5</v>
      </c>
      <c r="C7" s="61"/>
      <c r="D7" s="114"/>
      <c r="E7" s="114"/>
      <c r="F7" s="114"/>
      <c r="G7" s="114"/>
      <c r="H7" s="115"/>
      <c r="I7" s="98"/>
      <c r="J7" s="62"/>
      <c r="K7" s="62"/>
      <c r="L7" s="63"/>
    </row>
    <row r="8" spans="1:12" x14ac:dyDescent="0.25">
      <c r="A8" s="33"/>
      <c r="B8" s="95" t="s">
        <v>6</v>
      </c>
      <c r="C8" s="64"/>
      <c r="D8" s="67"/>
      <c r="E8" s="67"/>
      <c r="F8" s="67"/>
      <c r="G8" s="67"/>
      <c r="H8" s="66"/>
      <c r="I8" s="99"/>
      <c r="J8" s="65"/>
      <c r="K8" s="65"/>
      <c r="L8" s="66"/>
    </row>
    <row r="9" spans="1:12" x14ac:dyDescent="0.25">
      <c r="A9" s="34"/>
      <c r="B9" s="95" t="s">
        <v>40</v>
      </c>
      <c r="C9" s="64"/>
      <c r="D9" s="68"/>
      <c r="E9" s="68"/>
      <c r="F9" s="68"/>
      <c r="G9" s="68"/>
      <c r="H9" s="107"/>
      <c r="I9" s="99"/>
      <c r="J9" s="65"/>
      <c r="K9" s="65"/>
      <c r="L9" s="66"/>
    </row>
    <row r="10" spans="1:12" x14ac:dyDescent="0.25">
      <c r="A10" s="35"/>
      <c r="B10" s="95" t="s">
        <v>7</v>
      </c>
      <c r="C10" s="64"/>
      <c r="D10" s="69"/>
      <c r="E10" s="69"/>
      <c r="F10" s="69"/>
      <c r="G10" s="69"/>
      <c r="H10" s="66"/>
      <c r="I10" s="99"/>
      <c r="J10" s="65"/>
      <c r="K10" s="65"/>
      <c r="L10" s="66"/>
    </row>
    <row r="11" spans="1:12" x14ac:dyDescent="0.25">
      <c r="A11" s="36"/>
      <c r="B11" s="95" t="s">
        <v>8</v>
      </c>
      <c r="C11" s="64"/>
      <c r="D11" s="70"/>
      <c r="E11" s="70"/>
      <c r="F11" s="70"/>
      <c r="G11" s="70"/>
      <c r="H11" s="66"/>
      <c r="I11" s="99"/>
      <c r="J11" s="65"/>
      <c r="K11" s="65"/>
      <c r="L11" s="66"/>
    </row>
    <row r="12" spans="1:12" x14ac:dyDescent="0.25">
      <c r="A12" s="37"/>
      <c r="B12" s="95" t="s">
        <v>9</v>
      </c>
      <c r="C12" s="64"/>
      <c r="D12" s="71"/>
      <c r="E12" s="71"/>
      <c r="F12" s="71"/>
      <c r="G12" s="71"/>
      <c r="H12" s="66"/>
      <c r="I12" s="99"/>
      <c r="J12" s="65"/>
      <c r="K12" s="65"/>
      <c r="L12" s="66"/>
    </row>
    <row r="13" spans="1:12" x14ac:dyDescent="0.25">
      <c r="A13" s="38"/>
      <c r="B13" s="95" t="s">
        <v>10</v>
      </c>
      <c r="C13" s="64"/>
      <c r="D13" s="72"/>
      <c r="E13" s="72"/>
      <c r="F13" s="72"/>
      <c r="G13" s="72"/>
      <c r="H13" s="66"/>
      <c r="I13" s="99"/>
      <c r="J13" s="65"/>
      <c r="K13" s="65"/>
      <c r="L13" s="66"/>
    </row>
    <row r="14" spans="1:12" x14ac:dyDescent="0.25">
      <c r="A14" s="39"/>
      <c r="B14" s="95" t="s">
        <v>11</v>
      </c>
      <c r="C14" s="64"/>
      <c r="D14" s="73"/>
      <c r="E14" s="73"/>
      <c r="F14" s="73"/>
      <c r="G14" s="73"/>
      <c r="H14" s="66"/>
      <c r="I14" s="99"/>
      <c r="J14" s="65"/>
      <c r="K14" s="65"/>
      <c r="L14" s="66"/>
    </row>
    <row r="15" spans="1:12" x14ac:dyDescent="0.25">
      <c r="A15" s="40"/>
      <c r="B15" s="95" t="s">
        <v>12</v>
      </c>
      <c r="C15" s="64"/>
      <c r="D15" s="74"/>
      <c r="E15" s="74"/>
      <c r="F15" s="74"/>
      <c r="G15" s="74"/>
      <c r="H15" s="66"/>
      <c r="I15" s="99"/>
      <c r="J15" s="65"/>
      <c r="K15" s="65"/>
      <c r="L15" s="66"/>
    </row>
    <row r="16" spans="1:12" x14ac:dyDescent="0.25">
      <c r="A16" s="41"/>
      <c r="B16" s="95" t="s">
        <v>13</v>
      </c>
      <c r="C16" s="64"/>
      <c r="D16" s="75"/>
      <c r="E16" s="75"/>
      <c r="F16" s="75"/>
      <c r="G16" s="75"/>
      <c r="H16" s="66"/>
      <c r="I16" s="99"/>
      <c r="J16" s="65"/>
      <c r="K16" s="65"/>
      <c r="L16" s="66"/>
    </row>
    <row r="17" spans="1:12" x14ac:dyDescent="0.25">
      <c r="A17" s="42"/>
      <c r="B17" s="95" t="s">
        <v>14</v>
      </c>
      <c r="C17" s="64"/>
      <c r="D17" s="76"/>
      <c r="E17" s="76"/>
      <c r="F17" s="76"/>
      <c r="G17" s="76"/>
      <c r="H17" s="66"/>
      <c r="I17" s="99"/>
      <c r="J17" s="65"/>
      <c r="K17" s="65"/>
      <c r="L17" s="66"/>
    </row>
    <row r="18" spans="1:12" x14ac:dyDescent="0.25">
      <c r="A18" s="43"/>
      <c r="B18" s="95" t="s">
        <v>15</v>
      </c>
      <c r="C18" s="64"/>
      <c r="D18" s="77"/>
      <c r="E18" s="77"/>
      <c r="F18" s="77"/>
      <c r="G18" s="77"/>
      <c r="H18" s="66"/>
      <c r="I18" s="99"/>
      <c r="J18" s="65"/>
      <c r="K18" s="65"/>
      <c r="L18" s="66"/>
    </row>
    <row r="19" spans="1:12" x14ac:dyDescent="0.25">
      <c r="A19" s="44"/>
      <c r="B19" s="95" t="s">
        <v>16</v>
      </c>
      <c r="C19" s="64"/>
      <c r="D19" s="78"/>
      <c r="E19" s="78"/>
      <c r="F19" s="78"/>
      <c r="G19" s="78"/>
      <c r="H19" s="66"/>
      <c r="I19" s="99"/>
      <c r="J19" s="65"/>
      <c r="K19" s="65"/>
      <c r="L19" s="66"/>
    </row>
    <row r="20" spans="1:12" x14ac:dyDescent="0.25">
      <c r="A20" s="45"/>
      <c r="B20" s="95" t="s">
        <v>17</v>
      </c>
      <c r="C20" s="64"/>
      <c r="D20" s="79"/>
      <c r="E20" s="79"/>
      <c r="F20" s="79"/>
      <c r="G20" s="79"/>
      <c r="H20" s="66"/>
      <c r="I20" s="99"/>
      <c r="J20" s="65"/>
      <c r="K20" s="65"/>
      <c r="L20" s="66"/>
    </row>
    <row r="21" spans="1:12" x14ac:dyDescent="0.25">
      <c r="A21" s="46"/>
      <c r="B21" s="95" t="s">
        <v>18</v>
      </c>
      <c r="C21" s="64"/>
      <c r="D21" s="80"/>
      <c r="E21" s="80"/>
      <c r="F21" s="80"/>
      <c r="G21" s="80"/>
      <c r="H21" s="66"/>
      <c r="I21" s="99"/>
      <c r="J21" s="65"/>
      <c r="K21" s="65"/>
      <c r="L21" s="66"/>
    </row>
    <row r="22" spans="1:12" x14ac:dyDescent="0.25">
      <c r="A22" s="47"/>
      <c r="B22" s="95" t="s">
        <v>19</v>
      </c>
      <c r="C22" s="64"/>
      <c r="D22" s="81"/>
      <c r="E22" s="81"/>
      <c r="F22" s="81"/>
      <c r="G22" s="81"/>
      <c r="H22" s="66"/>
      <c r="I22" s="99"/>
      <c r="J22" s="65"/>
      <c r="K22" s="65"/>
      <c r="L22" s="66"/>
    </row>
    <row r="23" spans="1:12" x14ac:dyDescent="0.25">
      <c r="A23" s="48"/>
      <c r="B23" s="95" t="s">
        <v>20</v>
      </c>
      <c r="C23" s="64"/>
      <c r="D23" s="82"/>
      <c r="E23" s="82"/>
      <c r="F23" s="82"/>
      <c r="G23" s="82"/>
      <c r="H23" s="66"/>
      <c r="I23" s="99"/>
      <c r="J23" s="65"/>
      <c r="K23" s="65"/>
      <c r="L23" s="66"/>
    </row>
    <row r="24" spans="1:12" x14ac:dyDescent="0.25">
      <c r="A24" s="49"/>
      <c r="B24" s="95" t="s">
        <v>21</v>
      </c>
      <c r="C24" s="64"/>
      <c r="D24" s="83"/>
      <c r="E24" s="83"/>
      <c r="F24" s="83"/>
      <c r="G24" s="83"/>
      <c r="H24" s="66"/>
      <c r="I24" s="99"/>
      <c r="J24" s="65"/>
      <c r="K24" s="65"/>
      <c r="L24" s="66"/>
    </row>
    <row r="25" spans="1:12" x14ac:dyDescent="0.25">
      <c r="A25" s="50"/>
      <c r="B25" s="95" t="s">
        <v>22</v>
      </c>
      <c r="C25" s="64"/>
      <c r="D25" s="84"/>
      <c r="E25" s="84"/>
      <c r="F25" s="84"/>
      <c r="G25" s="84"/>
      <c r="H25" s="66"/>
      <c r="I25" s="99"/>
      <c r="J25" s="65"/>
      <c r="K25" s="65"/>
      <c r="L25" s="66"/>
    </row>
    <row r="26" spans="1:12" x14ac:dyDescent="0.25">
      <c r="A26" s="51"/>
      <c r="B26" s="95" t="s">
        <v>23</v>
      </c>
      <c r="C26" s="64"/>
      <c r="D26" s="85"/>
      <c r="E26" s="85"/>
      <c r="F26" s="85"/>
      <c r="G26" s="85"/>
      <c r="H26" s="66"/>
      <c r="I26" s="99"/>
      <c r="J26" s="65"/>
      <c r="K26" s="65"/>
      <c r="L26" s="66"/>
    </row>
    <row r="27" spans="1:12" x14ac:dyDescent="0.25">
      <c r="A27" s="52"/>
      <c r="B27" s="95" t="s">
        <v>24</v>
      </c>
      <c r="C27" s="64"/>
      <c r="D27" s="65"/>
      <c r="E27" s="65"/>
      <c r="F27" s="65"/>
      <c r="G27" s="65"/>
      <c r="H27" s="108"/>
      <c r="I27" s="99"/>
      <c r="J27" s="65"/>
      <c r="K27" s="65"/>
      <c r="L27" s="66"/>
    </row>
    <row r="28" spans="1:12" x14ac:dyDescent="0.25">
      <c r="A28" s="53"/>
      <c r="B28" s="95" t="s">
        <v>25</v>
      </c>
      <c r="C28" s="64"/>
      <c r="D28" s="65"/>
      <c r="E28" s="65"/>
      <c r="F28" s="65"/>
      <c r="G28" s="65"/>
      <c r="H28" s="109"/>
      <c r="I28" s="99"/>
      <c r="J28" s="65"/>
      <c r="K28" s="65"/>
      <c r="L28" s="66"/>
    </row>
    <row r="29" spans="1:12" x14ac:dyDescent="0.25">
      <c r="A29" s="49"/>
      <c r="B29" s="95" t="s">
        <v>26</v>
      </c>
      <c r="C29" s="64"/>
      <c r="D29" s="65"/>
      <c r="E29" s="65"/>
      <c r="F29" s="65"/>
      <c r="G29" s="65"/>
      <c r="H29" s="110"/>
      <c r="I29" s="99"/>
      <c r="J29" s="65"/>
      <c r="K29" s="65"/>
      <c r="L29" s="66"/>
    </row>
    <row r="30" spans="1:12" x14ac:dyDescent="0.25">
      <c r="A30" s="54"/>
      <c r="B30" s="96" t="s">
        <v>27</v>
      </c>
      <c r="C30" s="86"/>
      <c r="D30" s="116"/>
      <c r="E30" s="116"/>
      <c r="F30" s="116"/>
      <c r="G30" s="116"/>
      <c r="H30" s="93"/>
      <c r="I30" s="100"/>
      <c r="J30" s="87"/>
      <c r="K30" s="87"/>
      <c r="L30" s="93"/>
    </row>
    <row r="31" spans="1:12" x14ac:dyDescent="0.25">
      <c r="A31" s="55"/>
      <c r="B31" s="97" t="s">
        <v>28</v>
      </c>
      <c r="C31" s="90"/>
      <c r="D31" s="91"/>
      <c r="E31" s="91"/>
      <c r="F31" s="91"/>
      <c r="G31" s="91"/>
      <c r="H31" s="92"/>
      <c r="I31" s="111"/>
      <c r="J31" s="112"/>
      <c r="K31" s="112"/>
      <c r="L31" s="113"/>
    </row>
    <row r="32" spans="1:12" x14ac:dyDescent="0.25">
      <c r="A32" s="56"/>
      <c r="B32" s="96" t="s">
        <v>29</v>
      </c>
      <c r="C32" s="86"/>
      <c r="D32" s="87"/>
      <c r="E32" s="87"/>
      <c r="F32" s="87"/>
      <c r="G32" s="87"/>
      <c r="H32" s="93"/>
      <c r="I32" s="101"/>
      <c r="J32" s="88"/>
      <c r="K32" s="88"/>
      <c r="L32" s="89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7F785-FFB2-45F1-90CA-1E3513D88003}">
  <dimension ref="A1:D31"/>
  <sheetViews>
    <sheetView workbookViewId="0">
      <selection activeCell="A10" sqref="A10"/>
    </sheetView>
  </sheetViews>
  <sheetFormatPr defaultRowHeight="15" x14ac:dyDescent="0.25"/>
  <cols>
    <col min="1" max="1" width="40" style="150" customWidth="1"/>
    <col min="3" max="3" width="19.140625" customWidth="1"/>
  </cols>
  <sheetData>
    <row r="1" spans="1:4" ht="15" customHeight="1" x14ac:dyDescent="0.25">
      <c r="A1" s="151" t="s">
        <v>227</v>
      </c>
      <c r="B1" s="151" t="s">
        <v>228</v>
      </c>
      <c r="C1" s="152" t="s">
        <v>229</v>
      </c>
      <c r="D1" s="151" t="s">
        <v>230</v>
      </c>
    </row>
    <row r="2" spans="1:4" ht="15" customHeight="1" x14ac:dyDescent="0.25">
      <c r="A2" s="1" t="s">
        <v>0</v>
      </c>
      <c r="B2" s="120" t="s">
        <v>222</v>
      </c>
      <c r="C2" s="121">
        <v>74.740029256892328</v>
      </c>
      <c r="D2" s="120" t="s">
        <v>215</v>
      </c>
    </row>
    <row r="3" spans="1:4" ht="15" customHeight="1" x14ac:dyDescent="0.25">
      <c r="A3" s="2" t="s">
        <v>64</v>
      </c>
      <c r="B3" s="122" t="s">
        <v>222</v>
      </c>
      <c r="C3" s="122">
        <v>14.821790477842152</v>
      </c>
      <c r="D3" s="122" t="s">
        <v>217</v>
      </c>
    </row>
    <row r="4" spans="1:4" ht="15" customHeight="1" x14ac:dyDescent="0.25">
      <c r="A4" s="3" t="s">
        <v>2</v>
      </c>
      <c r="B4" s="123" t="s">
        <v>222</v>
      </c>
      <c r="C4" s="123">
        <v>18.114005616525326</v>
      </c>
      <c r="D4" s="123" t="s">
        <v>217</v>
      </c>
    </row>
    <row r="5" spans="1:4" ht="15" customHeight="1" x14ac:dyDescent="0.25">
      <c r="A5" s="5" t="s">
        <v>4</v>
      </c>
      <c r="B5" s="124" t="s">
        <v>222</v>
      </c>
      <c r="C5" s="124">
        <v>224.41214336467911</v>
      </c>
      <c r="D5" s="124" t="s">
        <v>219</v>
      </c>
    </row>
    <row r="6" spans="1:4" ht="15" customHeight="1" x14ac:dyDescent="0.25">
      <c r="A6" s="7" t="s">
        <v>6</v>
      </c>
      <c r="B6" s="125" t="s">
        <v>222</v>
      </c>
      <c r="C6" s="125">
        <v>103.05155817782403</v>
      </c>
      <c r="D6" s="125" t="s">
        <v>217</v>
      </c>
    </row>
    <row r="7" spans="1:4" ht="15" customHeight="1" x14ac:dyDescent="0.25">
      <c r="A7" s="6" t="s">
        <v>5</v>
      </c>
      <c r="B7" s="126" t="s">
        <v>222</v>
      </c>
      <c r="C7" s="126">
        <v>1643.3707425109924</v>
      </c>
      <c r="D7" s="126" t="s">
        <v>217</v>
      </c>
    </row>
    <row r="8" spans="1:4" ht="15" customHeight="1" x14ac:dyDescent="0.25">
      <c r="A8" s="127" t="s">
        <v>12</v>
      </c>
      <c r="B8" s="128" t="s">
        <v>222</v>
      </c>
      <c r="C8" s="128">
        <v>84</v>
      </c>
      <c r="D8" s="128" t="s">
        <v>231</v>
      </c>
    </row>
    <row r="9" spans="1:4" ht="15" customHeight="1" x14ac:dyDescent="0.25">
      <c r="A9" s="20" t="s">
        <v>19</v>
      </c>
      <c r="B9" s="129" t="s">
        <v>222</v>
      </c>
      <c r="C9" s="129">
        <v>80</v>
      </c>
      <c r="D9" s="129" t="s">
        <v>231</v>
      </c>
    </row>
    <row r="10" spans="1:4" ht="15" customHeight="1" x14ac:dyDescent="0.25">
      <c r="A10" s="130" t="s">
        <v>221</v>
      </c>
      <c r="B10" s="131" t="s">
        <v>222</v>
      </c>
      <c r="C10" s="131">
        <v>16.699325620020868</v>
      </c>
      <c r="D10" s="131" t="s">
        <v>215</v>
      </c>
    </row>
    <row r="11" spans="1:4" ht="15" customHeight="1" x14ac:dyDescent="0.25">
      <c r="A11" s="11" t="s">
        <v>9</v>
      </c>
      <c r="B11" s="132" t="s">
        <v>222</v>
      </c>
      <c r="C11" s="132">
        <v>24.332858074799724</v>
      </c>
      <c r="D11" s="132" t="s">
        <v>219</v>
      </c>
    </row>
    <row r="12" spans="1:4" ht="15" customHeight="1" x14ac:dyDescent="0.25">
      <c r="A12" s="24" t="s">
        <v>25</v>
      </c>
      <c r="B12" s="24" t="s">
        <v>222</v>
      </c>
      <c r="C12" s="133">
        <v>243.69530071028242</v>
      </c>
      <c r="D12" s="24" t="s">
        <v>219</v>
      </c>
    </row>
    <row r="13" spans="1:4" ht="15" customHeight="1" x14ac:dyDescent="0.25">
      <c r="A13" s="22" t="s">
        <v>26</v>
      </c>
      <c r="B13" s="134" t="s">
        <v>222</v>
      </c>
      <c r="C13" s="134">
        <v>75.179971734005605</v>
      </c>
      <c r="D13" s="134" t="s">
        <v>232</v>
      </c>
    </row>
    <row r="14" spans="1:4" ht="15" customHeight="1" x14ac:dyDescent="0.25">
      <c r="A14" s="21" t="s">
        <v>225</v>
      </c>
      <c r="B14" s="135" t="s">
        <v>222</v>
      </c>
      <c r="C14" s="135">
        <v>323.50310483839161</v>
      </c>
      <c r="D14" s="135" t="s">
        <v>219</v>
      </c>
    </row>
    <row r="15" spans="1:4" ht="15" customHeight="1" x14ac:dyDescent="0.25">
      <c r="A15" s="13" t="s">
        <v>11</v>
      </c>
      <c r="B15" s="136" t="s">
        <v>222</v>
      </c>
      <c r="C15" s="136">
        <v>1789.8043130932085</v>
      </c>
      <c r="D15" s="136" t="s">
        <v>219</v>
      </c>
    </row>
    <row r="16" spans="1:4" ht="15" customHeight="1" x14ac:dyDescent="0.25">
      <c r="A16" s="15" t="s">
        <v>14</v>
      </c>
      <c r="B16" s="137" t="s">
        <v>222</v>
      </c>
      <c r="C16" s="137">
        <v>117.15134483079324</v>
      </c>
      <c r="D16" s="137" t="s">
        <v>219</v>
      </c>
    </row>
    <row r="17" spans="1:4" ht="15" customHeight="1" x14ac:dyDescent="0.25">
      <c r="A17" s="17" t="s">
        <v>226</v>
      </c>
      <c r="B17" s="138" t="s">
        <v>222</v>
      </c>
      <c r="C17" s="138">
        <v>89.996719311056069</v>
      </c>
      <c r="D17" s="138" t="s">
        <v>219</v>
      </c>
    </row>
    <row r="18" spans="1:4" ht="15" customHeight="1" x14ac:dyDescent="0.25">
      <c r="A18" s="9" t="s">
        <v>7</v>
      </c>
      <c r="B18" s="153" t="s">
        <v>222</v>
      </c>
      <c r="C18" s="153">
        <v>562.36713179223909</v>
      </c>
      <c r="D18" s="153" t="s">
        <v>219</v>
      </c>
    </row>
    <row r="19" spans="1:4" ht="15" customHeight="1" x14ac:dyDescent="0.25">
      <c r="A19" s="10" t="s">
        <v>8</v>
      </c>
      <c r="B19" s="139" t="s">
        <v>222</v>
      </c>
      <c r="C19" s="139">
        <v>42.771078079717597</v>
      </c>
      <c r="D19" s="139" t="s">
        <v>219</v>
      </c>
    </row>
    <row r="20" spans="1:4" ht="15" customHeight="1" x14ac:dyDescent="0.25">
      <c r="A20" s="12" t="s">
        <v>10</v>
      </c>
      <c r="B20" s="140" t="s">
        <v>222</v>
      </c>
      <c r="C20" s="140">
        <v>345.03753730892475</v>
      </c>
      <c r="D20" s="140" t="s">
        <v>219</v>
      </c>
    </row>
    <row r="21" spans="1:4" ht="15" customHeight="1" x14ac:dyDescent="0.25">
      <c r="A21" s="26" t="s">
        <v>28</v>
      </c>
      <c r="B21" s="141" t="s">
        <v>222</v>
      </c>
      <c r="C21" s="141">
        <v>745.26514861569672</v>
      </c>
      <c r="D21" s="141" t="s">
        <v>219</v>
      </c>
    </row>
    <row r="22" spans="1:4" ht="15" customHeight="1" x14ac:dyDescent="0.25">
      <c r="A22" s="23" t="s">
        <v>23</v>
      </c>
      <c r="B22" s="142" t="s">
        <v>222</v>
      </c>
      <c r="C22" s="142">
        <v>2458.2518816326046</v>
      </c>
      <c r="D22" s="142" t="s">
        <v>219</v>
      </c>
    </row>
    <row r="23" spans="1:4" ht="15" customHeight="1" x14ac:dyDescent="0.25">
      <c r="A23" s="18" t="s">
        <v>17</v>
      </c>
      <c r="B23" s="143" t="s">
        <v>222</v>
      </c>
      <c r="C23" s="143">
        <v>1906.9556579240018</v>
      </c>
      <c r="D23" s="143" t="s">
        <v>219</v>
      </c>
    </row>
    <row r="24" spans="1:4" ht="15" customHeight="1" x14ac:dyDescent="0.25">
      <c r="A24" s="27" t="s">
        <v>29</v>
      </c>
      <c r="B24" s="144" t="s">
        <v>222</v>
      </c>
      <c r="C24" s="144">
        <v>745.26514861569672</v>
      </c>
      <c r="D24" s="144" t="s">
        <v>219</v>
      </c>
    </row>
    <row r="25" spans="1:4" ht="15" customHeight="1" x14ac:dyDescent="0.25">
      <c r="A25" s="22" t="s">
        <v>21</v>
      </c>
      <c r="B25" s="134" t="s">
        <v>222</v>
      </c>
      <c r="C25" s="134">
        <v>48</v>
      </c>
      <c r="D25" s="134" t="s">
        <v>233</v>
      </c>
    </row>
    <row r="26" spans="1:4" ht="15" customHeight="1" x14ac:dyDescent="0.25">
      <c r="A26" s="19" t="s">
        <v>18</v>
      </c>
      <c r="B26" s="145" t="s">
        <v>222</v>
      </c>
      <c r="C26" s="145">
        <v>64</v>
      </c>
      <c r="D26" s="145" t="s">
        <v>233</v>
      </c>
    </row>
    <row r="27" spans="1:4" ht="15" customHeight="1" x14ac:dyDescent="0.25">
      <c r="A27" s="8" t="s">
        <v>224</v>
      </c>
      <c r="B27" s="145" t="s">
        <v>222</v>
      </c>
      <c r="C27" s="145">
        <v>4</v>
      </c>
      <c r="D27" s="145" t="s">
        <v>223</v>
      </c>
    </row>
    <row r="28" spans="1:4" ht="15" customHeight="1" x14ac:dyDescent="0.25">
      <c r="A28" s="16" t="s">
        <v>15</v>
      </c>
      <c r="B28" s="146" t="s">
        <v>222</v>
      </c>
      <c r="C28" s="146">
        <v>16</v>
      </c>
      <c r="D28" s="146" t="s">
        <v>234</v>
      </c>
    </row>
    <row r="29" spans="1:4" ht="15" customHeight="1" x14ac:dyDescent="0.25">
      <c r="A29" s="4" t="s">
        <v>3</v>
      </c>
      <c r="B29" s="147" t="s">
        <v>222</v>
      </c>
      <c r="C29" s="147">
        <v>1</v>
      </c>
      <c r="D29" s="147" t="s">
        <v>218</v>
      </c>
    </row>
    <row r="30" spans="1:4" x14ac:dyDescent="0.25">
      <c r="A30" s="14" t="s">
        <v>13</v>
      </c>
      <c r="B30" s="148" t="s">
        <v>222</v>
      </c>
      <c r="C30" s="148">
        <v>16</v>
      </c>
      <c r="D30" s="148" t="s">
        <v>234</v>
      </c>
    </row>
    <row r="31" spans="1:4" x14ac:dyDescent="0.25">
      <c r="A31" s="25" t="s">
        <v>27</v>
      </c>
      <c r="B31" s="149" t="s">
        <v>222</v>
      </c>
      <c r="C31" s="149">
        <v>1</v>
      </c>
      <c r="D31" s="149" t="s">
        <v>218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98EB-2F15-4E3E-885B-716031A3E7EB}">
  <dimension ref="A2:U36"/>
  <sheetViews>
    <sheetView showGridLines="0" topLeftCell="B1" zoomScale="85" zoomScaleNormal="85" workbookViewId="0">
      <selection activeCell="F3" sqref="F3:S33"/>
    </sheetView>
  </sheetViews>
  <sheetFormatPr defaultRowHeight="14.25" x14ac:dyDescent="0.2"/>
  <cols>
    <col min="1" max="1" width="8.85546875" style="160" hidden="1" customWidth="1"/>
    <col min="2" max="3" width="8.85546875" style="160" customWidth="1"/>
    <col min="4" max="4" width="34.7109375" style="160" customWidth="1"/>
    <col min="5" max="5" width="13.140625" style="161" customWidth="1"/>
    <col min="6" max="11" width="8.7109375" style="167" customWidth="1"/>
    <col min="12" max="17" width="8.7109375" style="166" customWidth="1"/>
    <col min="18" max="18" width="1" style="160" customWidth="1"/>
    <col min="19" max="19" width="12.140625" style="162" customWidth="1"/>
    <col min="20" max="16384" width="9.140625" style="160"/>
  </cols>
  <sheetData>
    <row r="2" spans="1:21" ht="84.75" x14ac:dyDescent="0.2">
      <c r="D2" s="174" t="s">
        <v>244</v>
      </c>
      <c r="E2" s="175" t="s">
        <v>214</v>
      </c>
      <c r="F2" s="169" t="s">
        <v>30</v>
      </c>
      <c r="G2" s="170" t="s">
        <v>31</v>
      </c>
      <c r="H2" s="170" t="s">
        <v>32</v>
      </c>
      <c r="I2" s="170" t="s">
        <v>33</v>
      </c>
      <c r="J2" s="170" t="s">
        <v>34</v>
      </c>
      <c r="K2" s="171" t="s">
        <v>35</v>
      </c>
      <c r="L2" s="172" t="s">
        <v>188</v>
      </c>
      <c r="M2" s="172" t="s">
        <v>193</v>
      </c>
      <c r="N2" s="172" t="s">
        <v>197</v>
      </c>
      <c r="O2" s="172" t="s">
        <v>201</v>
      </c>
      <c r="P2" s="172" t="s">
        <v>205</v>
      </c>
      <c r="Q2" s="173" t="s">
        <v>209</v>
      </c>
      <c r="S2" s="163" t="s">
        <v>236</v>
      </c>
    </row>
    <row r="3" spans="1:21" s="164" customFormat="1" ht="18" customHeight="1" x14ac:dyDescent="0.25">
      <c r="A3" s="28"/>
      <c r="D3" s="176" t="s">
        <v>0</v>
      </c>
      <c r="E3" s="177" t="s">
        <v>215</v>
      </c>
      <c r="F3" s="204">
        <v>74.739999999999995</v>
      </c>
      <c r="G3" s="178"/>
      <c r="H3" s="178"/>
      <c r="I3" s="178"/>
      <c r="J3" s="178"/>
      <c r="K3" s="179"/>
      <c r="L3" s="180"/>
      <c r="M3" s="181"/>
      <c r="N3" s="181"/>
      <c r="O3" s="182"/>
      <c r="P3" s="182"/>
      <c r="Q3" s="183"/>
      <c r="R3" s="184"/>
      <c r="S3" s="185">
        <v>74.740029256892328</v>
      </c>
    </row>
    <row r="4" spans="1:21" s="164" customFormat="1" ht="18" customHeight="1" x14ac:dyDescent="0.25">
      <c r="A4" s="29"/>
      <c r="D4" s="186" t="s">
        <v>64</v>
      </c>
      <c r="E4" s="187" t="s">
        <v>216</v>
      </c>
      <c r="F4" s="205">
        <v>14.821790477842152</v>
      </c>
      <c r="G4" s="188"/>
      <c r="H4" s="188"/>
      <c r="I4" s="188"/>
      <c r="J4" s="188"/>
      <c r="K4" s="189"/>
      <c r="L4" s="190"/>
      <c r="M4" s="191"/>
      <c r="N4" s="191"/>
      <c r="O4" s="192"/>
      <c r="P4" s="192"/>
      <c r="Q4" s="193"/>
      <c r="R4" s="184"/>
      <c r="S4" s="194">
        <v>14.821790477842152</v>
      </c>
    </row>
    <row r="5" spans="1:21" s="164" customFormat="1" ht="18" customHeight="1" x14ac:dyDescent="0.25">
      <c r="A5" s="30"/>
      <c r="D5" s="186" t="s">
        <v>2</v>
      </c>
      <c r="E5" s="187" t="s">
        <v>217</v>
      </c>
      <c r="F5" s="205">
        <v>18.114005616525326</v>
      </c>
      <c r="G5" s="188"/>
      <c r="H5" s="188"/>
      <c r="I5" s="188"/>
      <c r="J5" s="188"/>
      <c r="K5" s="189"/>
      <c r="L5" s="190"/>
      <c r="M5" s="191"/>
      <c r="N5" s="191"/>
      <c r="O5" s="192"/>
      <c r="P5" s="192"/>
      <c r="Q5" s="193"/>
      <c r="R5" s="184"/>
      <c r="S5" s="194">
        <v>18.114005616525326</v>
      </c>
    </row>
    <row r="6" spans="1:21" s="164" customFormat="1" ht="18" customHeight="1" x14ac:dyDescent="0.25">
      <c r="A6" s="31"/>
      <c r="D6" s="186" t="s">
        <v>3</v>
      </c>
      <c r="E6" s="187" t="s">
        <v>218</v>
      </c>
      <c r="F6" s="205">
        <v>1</v>
      </c>
      <c r="G6" s="188"/>
      <c r="H6" s="188"/>
      <c r="I6" s="188"/>
      <c r="J6" s="188"/>
      <c r="K6" s="189"/>
      <c r="L6" s="190"/>
      <c r="M6" s="191"/>
      <c r="N6" s="191"/>
      <c r="O6" s="192"/>
      <c r="P6" s="192"/>
      <c r="Q6" s="193"/>
      <c r="R6" s="184"/>
      <c r="S6" s="194">
        <v>1</v>
      </c>
    </row>
    <row r="7" spans="1:21" s="164" customFormat="1" ht="18" customHeight="1" x14ac:dyDescent="0.25">
      <c r="A7" s="60"/>
      <c r="D7" s="195" t="s">
        <v>4</v>
      </c>
      <c r="E7" s="196" t="s">
        <v>219</v>
      </c>
      <c r="F7" s="206">
        <v>224.41214336467911</v>
      </c>
      <c r="G7" s="197"/>
      <c r="H7" s="197"/>
      <c r="I7" s="197"/>
      <c r="J7" s="197"/>
      <c r="K7" s="198"/>
      <c r="L7" s="199"/>
      <c r="M7" s="200"/>
      <c r="N7" s="200"/>
      <c r="O7" s="201"/>
      <c r="P7" s="201"/>
      <c r="Q7" s="202"/>
      <c r="R7" s="184"/>
      <c r="S7" s="203">
        <v>224.41214336467911</v>
      </c>
    </row>
    <row r="8" spans="1:21" s="164" customFormat="1" ht="18" customHeight="1" x14ac:dyDescent="0.25">
      <c r="A8" s="32"/>
      <c r="D8" s="176" t="s">
        <v>5</v>
      </c>
      <c r="E8" s="177" t="s">
        <v>219</v>
      </c>
      <c r="F8" s="204"/>
      <c r="G8" s="178">
        <v>389.57631667868412</v>
      </c>
      <c r="H8" s="178">
        <v>390.69827335212221</v>
      </c>
      <c r="I8" s="178">
        <v>390.69827335212221</v>
      </c>
      <c r="J8" s="178">
        <v>390.69827335212221</v>
      </c>
      <c r="K8" s="179">
        <v>81.699605775939901</v>
      </c>
      <c r="L8" s="180"/>
      <c r="M8" s="181"/>
      <c r="N8" s="181"/>
      <c r="O8" s="182"/>
      <c r="P8" s="182"/>
      <c r="Q8" s="183"/>
      <c r="R8" s="184"/>
      <c r="S8" s="185">
        <v>1643.3707425109924</v>
      </c>
      <c r="U8" s="165"/>
    </row>
    <row r="9" spans="1:21" s="164" customFormat="1" ht="18" customHeight="1" x14ac:dyDescent="0.25">
      <c r="A9" s="33"/>
      <c r="D9" s="186" t="s">
        <v>6</v>
      </c>
      <c r="E9" s="187" t="s">
        <v>217</v>
      </c>
      <c r="F9" s="205"/>
      <c r="G9" s="188">
        <v>25.439852607935705</v>
      </c>
      <c r="H9" s="188">
        <v>25.439852607935705</v>
      </c>
      <c r="I9" s="188">
        <v>25.439852607935705</v>
      </c>
      <c r="J9" s="188">
        <v>26.732000354016609</v>
      </c>
      <c r="K9" s="189"/>
      <c r="L9" s="190"/>
      <c r="M9" s="191"/>
      <c r="N9" s="191"/>
      <c r="O9" s="192"/>
      <c r="P9" s="192"/>
      <c r="Q9" s="193"/>
      <c r="R9" s="184"/>
      <c r="S9" s="194">
        <v>103.05155817782403</v>
      </c>
    </row>
    <row r="10" spans="1:21" s="164" customFormat="1" ht="18" customHeight="1" x14ac:dyDescent="0.25">
      <c r="A10" s="34"/>
      <c r="D10" s="186" t="s">
        <v>224</v>
      </c>
      <c r="E10" s="187" t="s">
        <v>223</v>
      </c>
      <c r="F10" s="205"/>
      <c r="G10" s="188">
        <v>1</v>
      </c>
      <c r="H10" s="188">
        <v>1</v>
      </c>
      <c r="I10" s="188">
        <v>1</v>
      </c>
      <c r="J10" s="188">
        <v>1</v>
      </c>
      <c r="K10" s="189"/>
      <c r="L10" s="190"/>
      <c r="M10" s="191"/>
      <c r="N10" s="191"/>
      <c r="O10" s="192"/>
      <c r="P10" s="192"/>
      <c r="Q10" s="193"/>
      <c r="R10" s="184"/>
      <c r="S10" s="194">
        <v>4</v>
      </c>
    </row>
    <row r="11" spans="1:21" s="164" customFormat="1" ht="18" customHeight="1" x14ac:dyDescent="0.25">
      <c r="A11" s="35"/>
      <c r="D11" s="186" t="s">
        <v>7</v>
      </c>
      <c r="E11" s="187" t="s">
        <v>219</v>
      </c>
      <c r="F11" s="205"/>
      <c r="G11" s="188">
        <v>140.59178294805977</v>
      </c>
      <c r="H11" s="188">
        <v>140.59178294805977</v>
      </c>
      <c r="I11" s="188">
        <v>140.59178294805977</v>
      </c>
      <c r="J11" s="188">
        <v>140.59178294805977</v>
      </c>
      <c r="K11" s="189"/>
      <c r="L11" s="190"/>
      <c r="M11" s="191"/>
      <c r="N11" s="191"/>
      <c r="O11" s="192"/>
      <c r="P11" s="192"/>
      <c r="Q11" s="193"/>
      <c r="R11" s="184"/>
      <c r="S11" s="194">
        <v>562.36713179223909</v>
      </c>
    </row>
    <row r="12" spans="1:21" s="164" customFormat="1" ht="18" customHeight="1" x14ac:dyDescent="0.25">
      <c r="A12" s="36"/>
      <c r="D12" s="186" t="s">
        <v>8</v>
      </c>
      <c r="E12" s="187" t="s">
        <v>219</v>
      </c>
      <c r="F12" s="205"/>
      <c r="G12" s="188">
        <v>10.692769519929399</v>
      </c>
      <c r="H12" s="188">
        <v>10.692769519929399</v>
      </c>
      <c r="I12" s="188">
        <v>10.692769519929399</v>
      </c>
      <c r="J12" s="188">
        <v>10.692769519929399</v>
      </c>
      <c r="K12" s="189"/>
      <c r="L12" s="190"/>
      <c r="M12" s="191"/>
      <c r="N12" s="191"/>
      <c r="O12" s="192"/>
      <c r="P12" s="192"/>
      <c r="Q12" s="193"/>
      <c r="R12" s="184"/>
      <c r="S12" s="194">
        <v>42.771078079717597</v>
      </c>
    </row>
    <row r="13" spans="1:21" s="164" customFormat="1" ht="18" customHeight="1" x14ac:dyDescent="0.25">
      <c r="A13" s="37"/>
      <c r="D13" s="186" t="s">
        <v>9</v>
      </c>
      <c r="E13" s="187" t="s">
        <v>219</v>
      </c>
      <c r="F13" s="205"/>
      <c r="G13" s="188">
        <v>6.0832145186999309</v>
      </c>
      <c r="H13" s="188">
        <v>6.0832145186999309</v>
      </c>
      <c r="I13" s="188">
        <v>6.0832145186999309</v>
      </c>
      <c r="J13" s="188">
        <v>6.0832145186999309</v>
      </c>
      <c r="K13" s="189"/>
      <c r="L13" s="190"/>
      <c r="M13" s="191"/>
      <c r="N13" s="191"/>
      <c r="O13" s="192"/>
      <c r="P13" s="192"/>
      <c r="Q13" s="193"/>
      <c r="R13" s="184"/>
      <c r="S13" s="194">
        <v>24.332858074799724</v>
      </c>
    </row>
    <row r="14" spans="1:21" s="164" customFormat="1" ht="18" customHeight="1" x14ac:dyDescent="0.25">
      <c r="A14" s="38"/>
      <c r="D14" s="186" t="s">
        <v>10</v>
      </c>
      <c r="E14" s="187" t="s">
        <v>219</v>
      </c>
      <c r="F14" s="205"/>
      <c r="G14" s="188">
        <v>86.259384327231189</v>
      </c>
      <c r="H14" s="188">
        <v>86.259384327231189</v>
      </c>
      <c r="I14" s="188">
        <v>86.259384327231189</v>
      </c>
      <c r="J14" s="188">
        <v>86.259384327231189</v>
      </c>
      <c r="K14" s="189"/>
      <c r="L14" s="190"/>
      <c r="M14" s="191"/>
      <c r="N14" s="191"/>
      <c r="O14" s="192"/>
      <c r="P14" s="192"/>
      <c r="Q14" s="193"/>
      <c r="R14" s="184"/>
      <c r="S14" s="194">
        <v>345.03753730892475</v>
      </c>
    </row>
    <row r="15" spans="1:21" s="164" customFormat="1" ht="18" customHeight="1" x14ac:dyDescent="0.25">
      <c r="A15" s="39"/>
      <c r="D15" s="186" t="s">
        <v>11</v>
      </c>
      <c r="E15" s="187" t="s">
        <v>219</v>
      </c>
      <c r="F15" s="205"/>
      <c r="G15" s="212">
        <v>447.45107827330213</v>
      </c>
      <c r="H15" s="212">
        <v>447.45107827330213</v>
      </c>
      <c r="I15" s="212">
        <v>447.45107827330213</v>
      </c>
      <c r="J15" s="212">
        <v>447.45107827330213</v>
      </c>
      <c r="K15" s="189"/>
      <c r="L15" s="190"/>
      <c r="M15" s="191"/>
      <c r="N15" s="191"/>
      <c r="O15" s="192"/>
      <c r="P15" s="192"/>
      <c r="Q15" s="193"/>
      <c r="R15" s="184"/>
      <c r="S15" s="194">
        <v>1789.8043130932085</v>
      </c>
    </row>
    <row r="16" spans="1:21" s="164" customFormat="1" ht="18" customHeight="1" x14ac:dyDescent="0.25">
      <c r="A16" s="39"/>
      <c r="D16" s="186" t="s">
        <v>221</v>
      </c>
      <c r="E16" s="187" t="s">
        <v>215</v>
      </c>
      <c r="F16" s="205"/>
      <c r="G16" s="213">
        <v>4.1748314050052171</v>
      </c>
      <c r="H16" s="213">
        <v>4.1748314050052171</v>
      </c>
      <c r="I16" s="213">
        <v>4.1748314050052171</v>
      </c>
      <c r="J16" s="213">
        <v>4.1748314050052171</v>
      </c>
      <c r="K16" s="189"/>
      <c r="L16" s="190"/>
      <c r="M16" s="191"/>
      <c r="N16" s="191"/>
      <c r="O16" s="192"/>
      <c r="P16" s="192"/>
      <c r="Q16" s="193"/>
      <c r="R16" s="184"/>
      <c r="S16" s="194">
        <v>16.699325620020868</v>
      </c>
    </row>
    <row r="17" spans="1:19" s="164" customFormat="1" ht="18" customHeight="1" x14ac:dyDescent="0.25">
      <c r="A17" s="40"/>
      <c r="D17" s="186" t="s">
        <v>12</v>
      </c>
      <c r="E17" s="187" t="s">
        <v>233</v>
      </c>
      <c r="F17" s="205"/>
      <c r="G17" s="188">
        <v>21</v>
      </c>
      <c r="H17" s="188">
        <v>21</v>
      </c>
      <c r="I17" s="188">
        <v>21</v>
      </c>
      <c r="J17" s="188">
        <v>21</v>
      </c>
      <c r="K17" s="189"/>
      <c r="L17" s="190"/>
      <c r="M17" s="191"/>
      <c r="N17" s="191"/>
      <c r="O17" s="192"/>
      <c r="P17" s="192"/>
      <c r="Q17" s="193"/>
      <c r="R17" s="184"/>
      <c r="S17" s="194">
        <v>84</v>
      </c>
    </row>
    <row r="18" spans="1:19" s="164" customFormat="1" ht="18" customHeight="1" x14ac:dyDescent="0.25">
      <c r="A18" s="41"/>
      <c r="D18" s="186" t="s">
        <v>13</v>
      </c>
      <c r="E18" s="187" t="s">
        <v>234</v>
      </c>
      <c r="F18" s="205"/>
      <c r="G18" s="188">
        <v>4</v>
      </c>
      <c r="H18" s="188">
        <v>4</v>
      </c>
      <c r="I18" s="188">
        <v>4</v>
      </c>
      <c r="J18" s="188">
        <v>4</v>
      </c>
      <c r="K18" s="189"/>
      <c r="L18" s="190"/>
      <c r="M18" s="191"/>
      <c r="N18" s="191"/>
      <c r="O18" s="192"/>
      <c r="P18" s="192"/>
      <c r="Q18" s="193"/>
      <c r="R18" s="184"/>
      <c r="S18" s="194">
        <v>16</v>
      </c>
    </row>
    <row r="19" spans="1:19" s="164" customFormat="1" ht="18" customHeight="1" x14ac:dyDescent="0.25">
      <c r="A19" s="42"/>
      <c r="D19" s="186" t="s">
        <v>14</v>
      </c>
      <c r="E19" s="187" t="s">
        <v>219</v>
      </c>
      <c r="F19" s="205"/>
      <c r="G19" s="213">
        <v>29.287836207698309</v>
      </c>
      <c r="H19" s="213">
        <v>29.287836207698309</v>
      </c>
      <c r="I19" s="213">
        <v>29.287836207698309</v>
      </c>
      <c r="J19" s="213">
        <v>29.287836207698309</v>
      </c>
      <c r="K19" s="189"/>
      <c r="L19" s="190"/>
      <c r="M19" s="191"/>
      <c r="N19" s="191"/>
      <c r="O19" s="192"/>
      <c r="P19" s="192"/>
      <c r="Q19" s="193"/>
      <c r="R19" s="184"/>
      <c r="S19" s="194">
        <v>117.15134483079324</v>
      </c>
    </row>
    <row r="20" spans="1:19" s="164" customFormat="1" ht="18" customHeight="1" x14ac:dyDescent="0.25">
      <c r="A20" s="43"/>
      <c r="D20" s="186" t="s">
        <v>15</v>
      </c>
      <c r="E20" s="187" t="s">
        <v>234</v>
      </c>
      <c r="F20" s="205"/>
      <c r="G20" s="213">
        <v>4</v>
      </c>
      <c r="H20" s="213">
        <v>4</v>
      </c>
      <c r="I20" s="213">
        <v>4</v>
      </c>
      <c r="J20" s="213">
        <v>4</v>
      </c>
      <c r="K20" s="189"/>
      <c r="L20" s="190"/>
      <c r="M20" s="191"/>
      <c r="N20" s="191"/>
      <c r="O20" s="192"/>
      <c r="P20" s="192"/>
      <c r="Q20" s="193"/>
      <c r="R20" s="184"/>
      <c r="S20" s="194">
        <v>16</v>
      </c>
    </row>
    <row r="21" spans="1:19" s="164" customFormat="1" ht="18" customHeight="1" x14ac:dyDescent="0.25">
      <c r="A21" s="44"/>
      <c r="D21" s="186" t="s">
        <v>226</v>
      </c>
      <c r="E21" s="187" t="s">
        <v>219</v>
      </c>
      <c r="F21" s="205"/>
      <c r="G21" s="213">
        <v>22.499179827764017</v>
      </c>
      <c r="H21" s="213">
        <v>22.5</v>
      </c>
      <c r="I21" s="213">
        <v>22.5</v>
      </c>
      <c r="J21" s="213">
        <v>22.5</v>
      </c>
      <c r="K21" s="189"/>
      <c r="L21" s="190"/>
      <c r="M21" s="191"/>
      <c r="N21" s="191"/>
      <c r="O21" s="192"/>
      <c r="P21" s="192"/>
      <c r="Q21" s="193"/>
      <c r="R21" s="184"/>
      <c r="S21" s="194">
        <v>89.996719311056069</v>
      </c>
    </row>
    <row r="22" spans="1:19" s="164" customFormat="1" ht="18" customHeight="1" x14ac:dyDescent="0.25">
      <c r="A22" s="45"/>
      <c r="D22" s="186" t="s">
        <v>17</v>
      </c>
      <c r="E22" s="187" t="s">
        <v>219</v>
      </c>
      <c r="F22" s="205"/>
      <c r="G22" s="213">
        <v>476.73891448100045</v>
      </c>
      <c r="H22" s="213">
        <v>476.73891448100045</v>
      </c>
      <c r="I22" s="213">
        <v>476.73891448100045</v>
      </c>
      <c r="J22" s="213">
        <v>476.73891448100045</v>
      </c>
      <c r="K22" s="189"/>
      <c r="L22" s="190"/>
      <c r="M22" s="191"/>
      <c r="N22" s="191"/>
      <c r="O22" s="192"/>
      <c r="P22" s="192"/>
      <c r="Q22" s="193"/>
      <c r="R22" s="184"/>
      <c r="S22" s="194">
        <v>1906.9556579240018</v>
      </c>
    </row>
    <row r="23" spans="1:19" s="164" customFormat="1" ht="18" customHeight="1" x14ac:dyDescent="0.25">
      <c r="A23" s="46"/>
      <c r="D23" s="186" t="s">
        <v>18</v>
      </c>
      <c r="E23" s="187" t="s">
        <v>219</v>
      </c>
      <c r="F23" s="205"/>
      <c r="G23" s="213">
        <v>16</v>
      </c>
      <c r="H23" s="213">
        <v>16</v>
      </c>
      <c r="I23" s="213">
        <v>16</v>
      </c>
      <c r="J23" s="213">
        <v>16</v>
      </c>
      <c r="K23" s="189"/>
      <c r="L23" s="190"/>
      <c r="M23" s="191"/>
      <c r="N23" s="191"/>
      <c r="O23" s="192"/>
      <c r="P23" s="192"/>
      <c r="Q23" s="193"/>
      <c r="R23" s="184"/>
      <c r="S23" s="194">
        <v>64</v>
      </c>
    </row>
    <row r="24" spans="1:19" s="164" customFormat="1" ht="18" customHeight="1" x14ac:dyDescent="0.25">
      <c r="A24" s="47"/>
      <c r="D24" s="186" t="s">
        <v>19</v>
      </c>
      <c r="E24" s="187" t="s">
        <v>233</v>
      </c>
      <c r="F24" s="205"/>
      <c r="G24" s="188">
        <v>20</v>
      </c>
      <c r="H24" s="188">
        <v>20</v>
      </c>
      <c r="I24" s="188">
        <v>20</v>
      </c>
      <c r="J24" s="188">
        <v>20</v>
      </c>
      <c r="K24" s="189"/>
      <c r="L24" s="190"/>
      <c r="M24" s="191"/>
      <c r="N24" s="191"/>
      <c r="O24" s="192"/>
      <c r="P24" s="192"/>
      <c r="Q24" s="193"/>
      <c r="R24" s="184"/>
      <c r="S24" s="194">
        <v>80</v>
      </c>
    </row>
    <row r="25" spans="1:19" s="164" customFormat="1" ht="18" customHeight="1" x14ac:dyDescent="0.25">
      <c r="A25" s="48"/>
      <c r="D25" s="186" t="s">
        <v>225</v>
      </c>
      <c r="E25" s="187" t="s">
        <v>219</v>
      </c>
      <c r="F25" s="205"/>
      <c r="G25" s="188">
        <v>80.875776209597902</v>
      </c>
      <c r="H25" s="188">
        <v>80.875776209597902</v>
      </c>
      <c r="I25" s="188">
        <v>80.875776209597902</v>
      </c>
      <c r="J25" s="188">
        <v>80.875776209597902</v>
      </c>
      <c r="K25" s="189"/>
      <c r="L25" s="190"/>
      <c r="M25" s="191"/>
      <c r="N25" s="191"/>
      <c r="O25" s="192"/>
      <c r="P25" s="192"/>
      <c r="Q25" s="193"/>
      <c r="R25" s="184"/>
      <c r="S25" s="194">
        <v>323.50310483839161</v>
      </c>
    </row>
    <row r="26" spans="1:19" s="164" customFormat="1" ht="18" customHeight="1" x14ac:dyDescent="0.25">
      <c r="A26" s="49"/>
      <c r="D26" s="186" t="s">
        <v>21</v>
      </c>
      <c r="E26" s="187" t="s">
        <v>233</v>
      </c>
      <c r="F26" s="205"/>
      <c r="G26" s="188">
        <v>12</v>
      </c>
      <c r="H26" s="188">
        <v>12</v>
      </c>
      <c r="I26" s="188">
        <v>12</v>
      </c>
      <c r="J26" s="188">
        <v>12</v>
      </c>
      <c r="K26" s="189"/>
      <c r="L26" s="190"/>
      <c r="M26" s="191"/>
      <c r="N26" s="191"/>
      <c r="O26" s="192"/>
      <c r="P26" s="192"/>
      <c r="Q26" s="193"/>
      <c r="R26" s="184"/>
      <c r="S26" s="194">
        <v>48</v>
      </c>
    </row>
    <row r="27" spans="1:19" s="164" customFormat="1" ht="18" customHeight="1" x14ac:dyDescent="0.25">
      <c r="A27" s="50"/>
      <c r="D27" s="186" t="s">
        <v>235</v>
      </c>
      <c r="E27" s="187" t="s">
        <v>234</v>
      </c>
      <c r="F27" s="205"/>
      <c r="G27" s="213">
        <v>4</v>
      </c>
      <c r="H27" s="213">
        <v>4</v>
      </c>
      <c r="I27" s="213">
        <v>4</v>
      </c>
      <c r="J27" s="213">
        <v>4</v>
      </c>
      <c r="K27" s="189"/>
      <c r="L27" s="190"/>
      <c r="M27" s="191"/>
      <c r="N27" s="191"/>
      <c r="O27" s="192"/>
      <c r="P27" s="192"/>
      <c r="Q27" s="193"/>
      <c r="R27" s="184"/>
      <c r="S27" s="194">
        <v>16</v>
      </c>
    </row>
    <row r="28" spans="1:19" s="164" customFormat="1" ht="18" customHeight="1" x14ac:dyDescent="0.25">
      <c r="A28" s="51"/>
      <c r="D28" s="186" t="s">
        <v>23</v>
      </c>
      <c r="E28" s="187" t="s">
        <v>219</v>
      </c>
      <c r="F28" s="205"/>
      <c r="G28" s="188">
        <v>614.56297040815116</v>
      </c>
      <c r="H28" s="188">
        <v>614.56297040815116</v>
      </c>
      <c r="I28" s="188">
        <v>614.56297040815116</v>
      </c>
      <c r="J28" s="188">
        <v>614.56297040815116</v>
      </c>
      <c r="K28" s="189"/>
      <c r="L28" s="190"/>
      <c r="M28" s="191"/>
      <c r="N28" s="191"/>
      <c r="O28" s="192"/>
      <c r="P28" s="192"/>
      <c r="Q28" s="193"/>
      <c r="R28" s="184"/>
      <c r="S28" s="194">
        <v>2458.2518816326046</v>
      </c>
    </row>
    <row r="29" spans="1:19" s="164" customFormat="1" ht="18" customHeight="1" x14ac:dyDescent="0.25">
      <c r="A29" s="53"/>
      <c r="D29" s="186" t="s">
        <v>25</v>
      </c>
      <c r="E29" s="187" t="s">
        <v>219</v>
      </c>
      <c r="F29" s="205"/>
      <c r="G29" s="188"/>
      <c r="H29" s="188"/>
      <c r="I29" s="188"/>
      <c r="J29" s="188"/>
      <c r="K29" s="189">
        <v>243.69530071028242</v>
      </c>
      <c r="L29" s="190"/>
      <c r="M29" s="191"/>
      <c r="N29" s="191"/>
      <c r="O29" s="192"/>
      <c r="P29" s="192"/>
      <c r="Q29" s="193"/>
      <c r="R29" s="184"/>
      <c r="S29" s="194">
        <v>243.69530071028242</v>
      </c>
    </row>
    <row r="30" spans="1:19" s="164" customFormat="1" ht="18" customHeight="1" x14ac:dyDescent="0.25">
      <c r="A30" s="49"/>
      <c r="D30" s="186" t="s">
        <v>26</v>
      </c>
      <c r="E30" s="187" t="s">
        <v>215</v>
      </c>
      <c r="F30" s="205"/>
      <c r="G30" s="188"/>
      <c r="H30" s="188"/>
      <c r="I30" s="188"/>
      <c r="J30" s="188"/>
      <c r="K30" s="189">
        <v>75.179971734005605</v>
      </c>
      <c r="L30" s="190"/>
      <c r="M30" s="191"/>
      <c r="N30" s="191"/>
      <c r="O30" s="192"/>
      <c r="P30" s="192"/>
      <c r="Q30" s="193"/>
      <c r="R30" s="184"/>
      <c r="S30" s="194">
        <v>75.179971734005605</v>
      </c>
    </row>
    <row r="31" spans="1:19" s="164" customFormat="1" ht="18" customHeight="1" x14ac:dyDescent="0.25">
      <c r="A31" s="54"/>
      <c r="D31" s="195" t="s">
        <v>27</v>
      </c>
      <c r="E31" s="196" t="s">
        <v>218</v>
      </c>
      <c r="F31" s="206"/>
      <c r="G31" s="197">
        <v>0.25</v>
      </c>
      <c r="H31" s="197">
        <v>0.25</v>
      </c>
      <c r="I31" s="197">
        <v>0.25</v>
      </c>
      <c r="J31" s="197">
        <v>0.25</v>
      </c>
      <c r="K31" s="198"/>
      <c r="L31" s="199"/>
      <c r="M31" s="200"/>
      <c r="N31" s="200"/>
      <c r="O31" s="201"/>
      <c r="P31" s="201"/>
      <c r="Q31" s="202"/>
      <c r="R31" s="184"/>
      <c r="S31" s="203">
        <v>1</v>
      </c>
    </row>
    <row r="32" spans="1:19" s="164" customFormat="1" ht="18" customHeight="1" x14ac:dyDescent="0.25">
      <c r="A32" s="55"/>
      <c r="D32" s="207" t="s">
        <v>28</v>
      </c>
      <c r="E32" s="208" t="s">
        <v>219</v>
      </c>
      <c r="F32" s="209"/>
      <c r="G32" s="210"/>
      <c r="H32" s="210"/>
      <c r="I32" s="210"/>
      <c r="J32" s="210"/>
      <c r="K32" s="211"/>
      <c r="L32" s="214">
        <v>126.2175</v>
      </c>
      <c r="M32" s="215">
        <v>142.50677249135501</v>
      </c>
      <c r="N32" s="215">
        <v>113.41256246128</v>
      </c>
      <c r="O32" s="216">
        <v>124.84112</v>
      </c>
      <c r="P32" s="216">
        <v>138.43860419217199</v>
      </c>
      <c r="Q32" s="217">
        <v>99.847156784417706</v>
      </c>
      <c r="R32" s="184"/>
      <c r="S32" s="185">
        <v>745.26514861569672</v>
      </c>
    </row>
    <row r="33" spans="1:19" s="164" customFormat="1" ht="18" customHeight="1" x14ac:dyDescent="0.25">
      <c r="A33" s="56"/>
      <c r="D33" s="195" t="s">
        <v>29</v>
      </c>
      <c r="E33" s="196" t="s">
        <v>219</v>
      </c>
      <c r="F33" s="206"/>
      <c r="G33" s="197"/>
      <c r="H33" s="197"/>
      <c r="I33" s="197"/>
      <c r="J33" s="197"/>
      <c r="K33" s="198"/>
      <c r="L33" s="199">
        <v>126.2175</v>
      </c>
      <c r="M33" s="200">
        <v>142.50677249135501</v>
      </c>
      <c r="N33" s="200">
        <v>113.41256246128</v>
      </c>
      <c r="O33" s="201">
        <v>124.84112</v>
      </c>
      <c r="P33" s="201">
        <v>138.43860419217199</v>
      </c>
      <c r="Q33" s="202">
        <v>99.847156784417706</v>
      </c>
      <c r="R33" s="184"/>
      <c r="S33" s="203">
        <v>745.26514861569672</v>
      </c>
    </row>
    <row r="36" spans="1:19" x14ac:dyDescent="0.2">
      <c r="L36" s="168"/>
      <c r="M36" s="168"/>
      <c r="N36" s="168"/>
      <c r="O36" s="168"/>
      <c r="P36" s="168"/>
      <c r="Q36" s="168"/>
    </row>
  </sheetData>
  <phoneticPr fontId="8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405C0-5907-4342-994B-985572545B00}">
  <dimension ref="A1:D36"/>
  <sheetViews>
    <sheetView workbookViewId="0">
      <selection activeCell="D3" sqref="D3"/>
    </sheetView>
  </sheetViews>
  <sheetFormatPr defaultRowHeight="15" x14ac:dyDescent="0.25"/>
  <cols>
    <col min="1" max="1" width="32.5703125" customWidth="1"/>
    <col min="2" max="2" width="18.85546875" customWidth="1"/>
    <col min="3" max="3" width="16.140625" bestFit="1" customWidth="1"/>
    <col min="4" max="4" width="13.28515625" bestFit="1" customWidth="1"/>
  </cols>
  <sheetData>
    <row r="1" spans="1:4" x14ac:dyDescent="0.25">
      <c r="B1" t="s">
        <v>237</v>
      </c>
    </row>
    <row r="2" spans="1:4" x14ac:dyDescent="0.25">
      <c r="A2" t="s">
        <v>227</v>
      </c>
      <c r="B2" t="s">
        <v>238</v>
      </c>
      <c r="C2" t="s">
        <v>239</v>
      </c>
      <c r="D2" t="s">
        <v>240</v>
      </c>
    </row>
    <row r="3" spans="1:4" x14ac:dyDescent="0.25">
      <c r="A3" t="s">
        <v>184</v>
      </c>
      <c r="B3" s="154">
        <v>75.179971734005605</v>
      </c>
      <c r="C3" s="155">
        <v>10092.264234737802</v>
      </c>
      <c r="D3" s="155">
        <v>134.24139437622111</v>
      </c>
    </row>
    <row r="4" spans="1:4" x14ac:dyDescent="0.25">
      <c r="A4" t="s">
        <v>5</v>
      </c>
      <c r="B4" s="154">
        <v>1643.3707425109924</v>
      </c>
      <c r="C4" s="155">
        <v>407381.67121052579</v>
      </c>
      <c r="D4" s="155">
        <v>247.89395397660905</v>
      </c>
    </row>
    <row r="5" spans="1:4" x14ac:dyDescent="0.25">
      <c r="A5" t="s">
        <v>10</v>
      </c>
      <c r="B5" s="154">
        <v>345.03753730892475</v>
      </c>
      <c r="C5" s="155">
        <v>81742.652698004356</v>
      </c>
      <c r="D5" s="155">
        <v>236.90944856477213</v>
      </c>
    </row>
    <row r="6" spans="1:4" x14ac:dyDescent="0.25">
      <c r="A6" t="s">
        <v>4</v>
      </c>
      <c r="B6" s="154">
        <v>224.41214336467911</v>
      </c>
      <c r="C6" s="155">
        <v>34912.205951910706</v>
      </c>
      <c r="D6" s="155">
        <v>155.57182168692589</v>
      </c>
    </row>
    <row r="7" spans="1:4" x14ac:dyDescent="0.25">
      <c r="A7" t="s">
        <v>12</v>
      </c>
      <c r="B7" s="154">
        <v>84</v>
      </c>
      <c r="C7" s="155">
        <v>106000</v>
      </c>
      <c r="D7" s="155">
        <v>1261.9047619047619</v>
      </c>
    </row>
    <row r="8" spans="1:4" x14ac:dyDescent="0.25">
      <c r="A8" t="s">
        <v>64</v>
      </c>
      <c r="B8" s="154">
        <v>14.821790477842152</v>
      </c>
      <c r="C8" s="155">
        <v>34356.18841814006</v>
      </c>
      <c r="D8" s="155">
        <v>2317.9512940424352</v>
      </c>
    </row>
    <row r="9" spans="1:4" x14ac:dyDescent="0.25">
      <c r="A9" t="s">
        <v>6</v>
      </c>
      <c r="B9" s="154">
        <v>103.05155817782403</v>
      </c>
      <c r="C9" s="155">
        <v>262864.12410809379</v>
      </c>
      <c r="D9" s="155">
        <v>2550.8020330415566</v>
      </c>
    </row>
    <row r="10" spans="1:4" x14ac:dyDescent="0.25">
      <c r="A10" t="s">
        <v>13</v>
      </c>
      <c r="B10" s="154">
        <v>16</v>
      </c>
      <c r="C10" s="155">
        <v>20538.076746402938</v>
      </c>
      <c r="D10" s="155">
        <v>1283.6297966501836</v>
      </c>
    </row>
    <row r="11" spans="1:4" x14ac:dyDescent="0.25">
      <c r="A11" t="s">
        <v>14</v>
      </c>
      <c r="B11" s="154">
        <v>117.15134483079324</v>
      </c>
      <c r="C11" s="155">
        <v>9189.9764909520927</v>
      </c>
      <c r="D11" s="155">
        <v>78.445334999999986</v>
      </c>
    </row>
    <row r="12" spans="1:4" x14ac:dyDescent="0.25">
      <c r="A12" t="s">
        <v>11</v>
      </c>
      <c r="B12" s="154">
        <v>1789.8043130932085</v>
      </c>
      <c r="C12" s="155">
        <v>27245.117175630068</v>
      </c>
      <c r="D12" s="155">
        <v>15.222400000000006</v>
      </c>
    </row>
    <row r="13" spans="1:4" x14ac:dyDescent="0.25">
      <c r="A13" t="s">
        <v>9</v>
      </c>
      <c r="B13" s="154">
        <v>24.332858074799724</v>
      </c>
      <c r="C13" s="155">
        <v>956.28132233962913</v>
      </c>
      <c r="D13" s="155">
        <v>39.299999999999997</v>
      </c>
    </row>
    <row r="14" spans="1:4" x14ac:dyDescent="0.25">
      <c r="A14" t="s">
        <v>224</v>
      </c>
      <c r="B14" s="154">
        <v>4</v>
      </c>
      <c r="C14" s="155">
        <v>53823.556840472767</v>
      </c>
      <c r="D14" s="155">
        <v>13455.889210118192</v>
      </c>
    </row>
    <row r="15" spans="1:4" x14ac:dyDescent="0.25">
      <c r="A15" t="s">
        <v>3</v>
      </c>
      <c r="B15" s="154">
        <v>1</v>
      </c>
      <c r="C15" s="155">
        <v>350</v>
      </c>
      <c r="D15" s="155">
        <v>350</v>
      </c>
    </row>
    <row r="16" spans="1:4" x14ac:dyDescent="0.25">
      <c r="A16" t="s">
        <v>0</v>
      </c>
      <c r="B16" s="154">
        <v>74.740029256892328</v>
      </c>
      <c r="C16" s="155">
        <v>2720.5469911741666</v>
      </c>
      <c r="D16" s="155">
        <v>36.400132810000002</v>
      </c>
    </row>
    <row r="17" spans="1:4" x14ac:dyDescent="0.25">
      <c r="A17" t="s">
        <v>18</v>
      </c>
      <c r="B17" s="154">
        <v>64</v>
      </c>
      <c r="C17" s="155">
        <v>20944.093887999999</v>
      </c>
      <c r="D17" s="155">
        <v>327.25146699999999</v>
      </c>
    </row>
    <row r="18" spans="1:4" x14ac:dyDescent="0.25">
      <c r="A18" t="s">
        <v>94</v>
      </c>
      <c r="B18" s="154">
        <v>48</v>
      </c>
      <c r="C18" s="155">
        <v>5360.16</v>
      </c>
      <c r="D18" s="155">
        <v>111.67</v>
      </c>
    </row>
    <row r="19" spans="1:4" x14ac:dyDescent="0.25">
      <c r="A19" t="s">
        <v>29</v>
      </c>
      <c r="B19" s="154">
        <v>745.26514861569672</v>
      </c>
      <c r="C19" s="155">
        <v>37044.954363452314</v>
      </c>
      <c r="D19" s="155">
        <v>49.707079999999983</v>
      </c>
    </row>
    <row r="20" spans="1:4" x14ac:dyDescent="0.25">
      <c r="A20" t="s">
        <v>23</v>
      </c>
      <c r="B20" s="154">
        <v>2458.2518816326046</v>
      </c>
      <c r="C20" s="155">
        <v>14749.511289795628</v>
      </c>
      <c r="D20" s="155">
        <v>6</v>
      </c>
    </row>
    <row r="21" spans="1:4" x14ac:dyDescent="0.25">
      <c r="A21" t="s">
        <v>17</v>
      </c>
      <c r="B21" s="154">
        <v>1906.9556579240018</v>
      </c>
      <c r="C21" s="155">
        <v>59198.592844665</v>
      </c>
      <c r="D21" s="155">
        <v>31.043507801912533</v>
      </c>
    </row>
    <row r="22" spans="1:4" x14ac:dyDescent="0.25">
      <c r="A22" t="s">
        <v>225</v>
      </c>
      <c r="B22" s="154">
        <v>323.50310483839161</v>
      </c>
      <c r="C22" s="155">
        <v>52685.022160514192</v>
      </c>
      <c r="D22" s="155">
        <v>162.85785630043145</v>
      </c>
    </row>
    <row r="23" spans="1:4" x14ac:dyDescent="0.25">
      <c r="A23" t="s">
        <v>19</v>
      </c>
      <c r="B23" s="154">
        <v>80</v>
      </c>
      <c r="C23" s="155">
        <v>41600</v>
      </c>
      <c r="D23" s="155">
        <v>520</v>
      </c>
    </row>
    <row r="24" spans="1:4" x14ac:dyDescent="0.25">
      <c r="A24" t="s">
        <v>28</v>
      </c>
      <c r="B24" s="154">
        <v>745.26514861569672</v>
      </c>
      <c r="C24" s="155">
        <v>82892.672678858202</v>
      </c>
      <c r="D24" s="155">
        <v>111.22574674641417</v>
      </c>
    </row>
    <row r="25" spans="1:4" x14ac:dyDescent="0.25">
      <c r="A25" t="s">
        <v>226</v>
      </c>
      <c r="B25" s="154">
        <v>89.996719311056069</v>
      </c>
      <c r="C25" s="155">
        <v>14469.203427840981</v>
      </c>
      <c r="D25" s="155">
        <v>160.77478755454416</v>
      </c>
    </row>
    <row r="26" spans="1:4" x14ac:dyDescent="0.25">
      <c r="A26" t="s">
        <v>8</v>
      </c>
      <c r="B26" s="154">
        <v>42.771078079717597</v>
      </c>
      <c r="C26" s="155">
        <v>12637.48796060655</v>
      </c>
      <c r="D26" s="155">
        <v>295.46807160325829</v>
      </c>
    </row>
    <row r="27" spans="1:4" x14ac:dyDescent="0.25">
      <c r="A27" t="s">
        <v>182</v>
      </c>
      <c r="B27" s="154">
        <v>243.69530071028242</v>
      </c>
      <c r="C27" s="155">
        <v>51093.029227520376</v>
      </c>
      <c r="D27" s="155">
        <v>209.65947672607118</v>
      </c>
    </row>
    <row r="28" spans="1:4" x14ac:dyDescent="0.25">
      <c r="A28" t="s">
        <v>2</v>
      </c>
      <c r="B28" s="154">
        <v>18.114005616525326</v>
      </c>
      <c r="C28" s="155">
        <v>70046.687361552293</v>
      </c>
      <c r="D28" s="155">
        <v>3866.9904848461024</v>
      </c>
    </row>
    <row r="29" spans="1:4" x14ac:dyDescent="0.25">
      <c r="A29" t="s">
        <v>27</v>
      </c>
      <c r="B29" s="154">
        <v>1</v>
      </c>
      <c r="C29" s="155">
        <v>2000</v>
      </c>
      <c r="D29" s="155">
        <v>2000</v>
      </c>
    </row>
    <row r="30" spans="1:4" x14ac:dyDescent="0.25">
      <c r="A30" t="s">
        <v>15</v>
      </c>
      <c r="B30" s="154">
        <v>16</v>
      </c>
      <c r="C30" s="155">
        <v>5600</v>
      </c>
      <c r="D30" s="155">
        <v>350</v>
      </c>
    </row>
    <row r="31" spans="1:4" x14ac:dyDescent="0.25">
      <c r="A31" t="s">
        <v>221</v>
      </c>
      <c r="B31" s="154">
        <v>16.699325620020868</v>
      </c>
      <c r="C31" s="155">
        <v>8216.0682050502674</v>
      </c>
      <c r="D31" s="155">
        <v>492</v>
      </c>
    </row>
    <row r="32" spans="1:4" x14ac:dyDescent="0.25">
      <c r="A32" t="s">
        <v>7</v>
      </c>
      <c r="B32" s="154">
        <v>562.36713179223909</v>
      </c>
      <c r="C32" s="155">
        <v>3936.5699225456738</v>
      </c>
      <c r="D32" s="155">
        <v>7</v>
      </c>
    </row>
    <row r="33" spans="1:4" x14ac:dyDescent="0.25">
      <c r="A33" t="s">
        <v>96</v>
      </c>
      <c r="B33" s="154"/>
      <c r="C33" s="155"/>
      <c r="D33" s="155">
        <v>0</v>
      </c>
    </row>
    <row r="34" spans="1:4" x14ac:dyDescent="0.25">
      <c r="A34" t="s">
        <v>180</v>
      </c>
      <c r="B34" s="154"/>
      <c r="C34" s="155"/>
      <c r="D34" s="155">
        <v>0</v>
      </c>
    </row>
    <row r="35" spans="1:4" x14ac:dyDescent="0.25">
      <c r="B35" s="154"/>
      <c r="C35" s="155"/>
      <c r="D35" s="155"/>
    </row>
    <row r="36" spans="1:4" x14ac:dyDescent="0.25">
      <c r="A36" t="s">
        <v>241</v>
      </c>
      <c r="B36" s="155">
        <v>11878.786791586197</v>
      </c>
      <c r="C36" s="155">
        <v>1534646.7155187854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9019C-516A-4DBD-AA9A-5A3A0C83CEB7}">
  <dimension ref="A1:W126"/>
  <sheetViews>
    <sheetView topLeftCell="C35" zoomScale="40" zoomScaleNormal="40" workbookViewId="0">
      <selection activeCell="E2" sqref="E2:E125"/>
    </sheetView>
  </sheetViews>
  <sheetFormatPr defaultRowHeight="15" x14ac:dyDescent="0.25"/>
  <cols>
    <col min="1" max="1" width="15.140625" hidden="1" customWidth="1"/>
    <col min="2" max="2" width="14.140625" hidden="1" customWidth="1"/>
    <col min="3" max="3" width="12.28515625" customWidth="1"/>
    <col min="4" max="4" width="52.5703125" customWidth="1"/>
    <col min="5" max="5" width="34.42578125" customWidth="1"/>
    <col min="6" max="6" width="11.7109375" customWidth="1"/>
    <col min="7" max="7" width="11.5703125" customWidth="1"/>
    <col min="8" max="8" width="16" customWidth="1"/>
    <col min="9" max="9" width="15.85546875" style="222" customWidth="1"/>
    <col min="10" max="10" width="19.85546875" customWidth="1"/>
    <col min="11" max="11" width="5.7109375" customWidth="1"/>
    <col min="12" max="12" width="4.28515625" customWidth="1"/>
    <col min="13" max="13" width="15.5703125" customWidth="1"/>
    <col min="14" max="14" width="10.140625" customWidth="1"/>
    <col min="15" max="15" width="7.140625" customWidth="1"/>
    <col min="16" max="16" width="18.28515625" customWidth="1"/>
    <col min="17" max="17" width="19.7109375" customWidth="1"/>
    <col min="18" max="18" width="15.140625" style="156" customWidth="1"/>
    <col min="19" max="19" width="17.28515625" style="157" customWidth="1"/>
    <col min="20" max="20" width="18.5703125" style="157" customWidth="1"/>
    <col min="21" max="21" width="15" customWidth="1"/>
    <col min="22" max="22" width="17.7109375" customWidth="1"/>
    <col min="23" max="23" width="9.140625" style="258" customWidth="1"/>
  </cols>
  <sheetData>
    <row r="1" spans="1:23" ht="15.75" thickBot="1" x14ac:dyDescent="0.3">
      <c r="A1" s="159" t="s">
        <v>246</v>
      </c>
      <c r="B1" s="159" t="s">
        <v>247</v>
      </c>
      <c r="C1" t="s">
        <v>41</v>
      </c>
      <c r="D1" t="s">
        <v>42</v>
      </c>
      <c r="E1" s="159" t="s">
        <v>291</v>
      </c>
      <c r="F1" t="s">
        <v>43</v>
      </c>
      <c r="G1" t="s">
        <v>44</v>
      </c>
      <c r="H1" t="s">
        <v>45</v>
      </c>
      <c r="I1" s="222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  <c r="O1" t="s">
        <v>52</v>
      </c>
      <c r="P1" t="s">
        <v>53</v>
      </c>
      <c r="Q1" t="s">
        <v>54</v>
      </c>
      <c r="R1" s="218" t="s">
        <v>212</v>
      </c>
      <c r="S1" s="219" t="s">
        <v>213</v>
      </c>
      <c r="T1" s="257" t="s">
        <v>242</v>
      </c>
      <c r="U1" s="159" t="s">
        <v>257</v>
      </c>
      <c r="V1" s="159" t="s">
        <v>256</v>
      </c>
    </row>
    <row r="2" spans="1:23" x14ac:dyDescent="0.25">
      <c r="A2" s="159"/>
      <c r="B2" s="159"/>
      <c r="C2">
        <v>1</v>
      </c>
      <c r="D2" t="s">
        <v>55</v>
      </c>
      <c r="E2" s="159"/>
      <c r="H2" t="s">
        <v>56</v>
      </c>
      <c r="I2" s="221">
        <v>44424</v>
      </c>
      <c r="J2" s="221">
        <v>44680</v>
      </c>
      <c r="M2" s="117">
        <v>0</v>
      </c>
      <c r="N2" s="117">
        <v>0</v>
      </c>
      <c r="Q2" s="118">
        <v>0</v>
      </c>
      <c r="S2" s="119"/>
      <c r="U2" s="159">
        <f>VLOOKUP(I2,SEMANAS!$B$1:$C$301,2,0)</f>
        <v>1</v>
      </c>
      <c r="V2" s="159">
        <f>VLOOKUP(J2,SEMANAS!$B$1:$C$301,2,0)</f>
        <v>37</v>
      </c>
    </row>
    <row r="3" spans="1:23" x14ac:dyDescent="0.25">
      <c r="A3" s="159"/>
      <c r="B3" s="159"/>
      <c r="C3" t="s">
        <v>57</v>
      </c>
      <c r="D3" t="s">
        <v>58</v>
      </c>
      <c r="E3" s="159"/>
      <c r="H3" t="s">
        <v>59</v>
      </c>
      <c r="I3" s="221">
        <v>44424</v>
      </c>
      <c r="J3" s="221">
        <v>44463</v>
      </c>
      <c r="M3" s="117">
        <v>0</v>
      </c>
      <c r="N3" s="117">
        <v>0</v>
      </c>
      <c r="Q3" s="118">
        <v>0</v>
      </c>
      <c r="S3" s="119"/>
      <c r="U3" s="159">
        <f>VLOOKUP(I3,SEMANAS!$B$1:$C$301,2,0)</f>
        <v>1</v>
      </c>
      <c r="V3" s="159">
        <f>VLOOKUP(J3,SEMANAS!$B$1:$C$301,2,0)</f>
        <v>6</v>
      </c>
    </row>
    <row r="4" spans="1:23" x14ac:dyDescent="0.25">
      <c r="A4" s="159" t="s">
        <v>245</v>
      </c>
      <c r="B4" s="159" t="s">
        <v>58</v>
      </c>
      <c r="C4" t="s">
        <v>60</v>
      </c>
      <c r="D4" t="s">
        <v>0</v>
      </c>
      <c r="E4" s="159" t="s">
        <v>292</v>
      </c>
      <c r="F4" t="s">
        <v>61</v>
      </c>
      <c r="G4" t="s">
        <v>30</v>
      </c>
      <c r="H4" t="s">
        <v>62</v>
      </c>
      <c r="I4" s="221">
        <v>44424</v>
      </c>
      <c r="J4" s="221">
        <v>44428</v>
      </c>
      <c r="M4" s="117">
        <v>0</v>
      </c>
      <c r="N4" s="117">
        <v>0</v>
      </c>
      <c r="Q4" s="118">
        <v>0</v>
      </c>
      <c r="R4" s="156">
        <f>'Loc x Atv x Qtdes'!F3</f>
        <v>74.739999999999995</v>
      </c>
      <c r="S4" s="157">
        <f>VLOOKUP(D4,'R$ Atividades'!$A$3:$D$32,4,0)</f>
        <v>36.400132810000002</v>
      </c>
      <c r="T4" s="157">
        <f>S4*R4</f>
        <v>2720.5459262193999</v>
      </c>
      <c r="U4" s="159">
        <f>VLOOKUP(I4,SEMANAS!$B$1:$C$301,2,0)</f>
        <v>1</v>
      </c>
      <c r="V4" s="159">
        <f>VLOOKUP(J4,SEMANAS!$B$1:$C$301,2,0)</f>
        <v>1</v>
      </c>
      <c r="W4" s="258">
        <f>T4/$T$126</f>
        <v>1.7727504369912533E-3</v>
      </c>
    </row>
    <row r="5" spans="1:23" x14ac:dyDescent="0.25">
      <c r="A5" s="159" t="s">
        <v>245</v>
      </c>
      <c r="B5" s="159" t="s">
        <v>58</v>
      </c>
      <c r="C5" t="s">
        <v>63</v>
      </c>
      <c r="D5" t="s">
        <v>64</v>
      </c>
      <c r="E5" s="159" t="s">
        <v>293</v>
      </c>
      <c r="F5" t="s">
        <v>61</v>
      </c>
      <c r="G5" t="s">
        <v>30</v>
      </c>
      <c r="H5" t="s">
        <v>65</v>
      </c>
      <c r="I5" s="221">
        <v>44431</v>
      </c>
      <c r="J5" s="221">
        <v>44442</v>
      </c>
      <c r="M5" s="117">
        <v>0</v>
      </c>
      <c r="N5" s="117">
        <v>0</v>
      </c>
      <c r="Q5" s="118">
        <v>0</v>
      </c>
      <c r="R5" s="156">
        <f>'Loc x Atv x Qtdes'!F4</f>
        <v>14.821790477842152</v>
      </c>
      <c r="S5" s="157">
        <f>VLOOKUP(D5,'R$ Atividades'!$A$3:$D$32,4,0)</f>
        <v>2317.9512940424352</v>
      </c>
      <c r="T5" s="157">
        <f t="shared" ref="T5:T68" si="0">S5*R5</f>
        <v>34356.18841814006</v>
      </c>
      <c r="U5" s="159">
        <f>VLOOKUP(I5,SEMANAS!$B$1:$C$301,2,0)</f>
        <v>2</v>
      </c>
      <c r="V5" s="159">
        <f>VLOOKUP(J5,SEMANAS!$B$1:$C$301,2,0)</f>
        <v>3</v>
      </c>
      <c r="W5" s="258">
        <f t="shared" ref="W5:W68" si="1">T5/$T$126</f>
        <v>2.2387031751472046E-2</v>
      </c>
    </row>
    <row r="6" spans="1:23" x14ac:dyDescent="0.25">
      <c r="A6" s="159" t="s">
        <v>245</v>
      </c>
      <c r="B6" s="159" t="s">
        <v>58</v>
      </c>
      <c r="C6" t="s">
        <v>66</v>
      </c>
      <c r="D6" t="s">
        <v>2</v>
      </c>
      <c r="E6" s="159" t="s">
        <v>294</v>
      </c>
      <c r="F6" t="s">
        <v>61</v>
      </c>
      <c r="G6" t="s">
        <v>30</v>
      </c>
      <c r="H6" t="s">
        <v>62</v>
      </c>
      <c r="I6" s="221">
        <v>44445</v>
      </c>
      <c r="J6" s="221">
        <v>44449</v>
      </c>
      <c r="M6" s="117">
        <v>0</v>
      </c>
      <c r="N6" s="117">
        <v>0</v>
      </c>
      <c r="Q6" s="118">
        <v>0</v>
      </c>
      <c r="R6" s="156">
        <f>'Loc x Atv x Qtdes'!F5</f>
        <v>18.114005616525326</v>
      </c>
      <c r="S6" s="157">
        <f>VLOOKUP(D6,'R$ Atividades'!$A$3:$D$32,4,0)</f>
        <v>3866.9904848461024</v>
      </c>
      <c r="T6" s="157">
        <f t="shared" si="0"/>
        <v>70046.687361552293</v>
      </c>
      <c r="U6" s="159">
        <f>VLOOKUP(I6,SEMANAS!$B$1:$C$301,2,0)</f>
        <v>4</v>
      </c>
      <c r="V6" s="159">
        <f>VLOOKUP(J6,SEMANAS!$B$1:$C$301,2,0)</f>
        <v>4</v>
      </c>
      <c r="W6" s="258">
        <f t="shared" si="1"/>
        <v>4.5643521189345046E-2</v>
      </c>
    </row>
    <row r="7" spans="1:23" x14ac:dyDescent="0.25">
      <c r="A7" s="159" t="s">
        <v>245</v>
      </c>
      <c r="B7" s="159" t="s">
        <v>58</v>
      </c>
      <c r="C7" t="s">
        <v>67</v>
      </c>
      <c r="D7" t="s">
        <v>3</v>
      </c>
      <c r="E7" s="159" t="s">
        <v>295</v>
      </c>
      <c r="F7" t="s">
        <v>61</v>
      </c>
      <c r="G7" t="s">
        <v>30</v>
      </c>
      <c r="H7" t="s">
        <v>62</v>
      </c>
      <c r="I7" s="221">
        <v>44452</v>
      </c>
      <c r="J7" s="221">
        <v>44456</v>
      </c>
      <c r="M7" s="117">
        <v>0</v>
      </c>
      <c r="N7" s="117">
        <v>0</v>
      </c>
      <c r="Q7" s="118">
        <v>0</v>
      </c>
      <c r="R7" s="156">
        <f>'Loc x Atv x Qtdes'!F6</f>
        <v>1</v>
      </c>
      <c r="S7" s="157">
        <f>VLOOKUP(D7,'R$ Atividades'!$A$3:$D$32,4,0)</f>
        <v>350</v>
      </c>
      <c r="T7" s="157">
        <f t="shared" si="0"/>
        <v>350</v>
      </c>
      <c r="U7" s="159">
        <f>VLOOKUP(I7,SEMANAS!$B$1:$C$301,2,0)</f>
        <v>5</v>
      </c>
      <c r="V7" s="159">
        <f>VLOOKUP(J7,SEMANAS!$B$1:$C$301,2,0)</f>
        <v>5</v>
      </c>
      <c r="W7" s="258">
        <f t="shared" si="1"/>
        <v>2.2806549485792474E-4</v>
      </c>
    </row>
    <row r="8" spans="1:23" x14ac:dyDescent="0.25">
      <c r="A8" s="159" t="s">
        <v>245</v>
      </c>
      <c r="B8" s="159" t="s">
        <v>58</v>
      </c>
      <c r="C8" t="s">
        <v>68</v>
      </c>
      <c r="D8" t="s">
        <v>4</v>
      </c>
      <c r="E8" s="159" t="s">
        <v>296</v>
      </c>
      <c r="F8" t="s">
        <v>61</v>
      </c>
      <c r="G8" t="s">
        <v>30</v>
      </c>
      <c r="H8" t="s">
        <v>62</v>
      </c>
      <c r="I8" s="221">
        <v>44459</v>
      </c>
      <c r="J8" s="221">
        <v>44463</v>
      </c>
      <c r="M8" s="117">
        <v>0</v>
      </c>
      <c r="N8" s="117">
        <v>0</v>
      </c>
      <c r="Q8" s="118">
        <v>0</v>
      </c>
      <c r="R8" s="156">
        <f>'Loc x Atv x Qtdes'!F7</f>
        <v>224.41214336467911</v>
      </c>
      <c r="S8" s="157">
        <f>VLOOKUP(D8,'R$ Atividades'!$A$3:$D$32,4,0)</f>
        <v>155.57182168692589</v>
      </c>
      <c r="T8" s="157">
        <f t="shared" si="0"/>
        <v>34912.205951910706</v>
      </c>
      <c r="U8" s="159">
        <f>VLOOKUP(I8,SEMANAS!$B$1:$C$301,2,0)</f>
        <v>6</v>
      </c>
      <c r="V8" s="159">
        <f>VLOOKUP(J8,SEMANAS!$B$1:$C$301,2,0)</f>
        <v>6</v>
      </c>
      <c r="W8" s="258">
        <f t="shared" si="1"/>
        <v>2.2749341505726575E-2</v>
      </c>
    </row>
    <row r="9" spans="1:23" x14ac:dyDescent="0.25">
      <c r="A9" s="159"/>
      <c r="B9" s="159"/>
      <c r="C9" t="s">
        <v>69</v>
      </c>
      <c r="D9" t="s">
        <v>70</v>
      </c>
      <c r="E9" s="159"/>
      <c r="H9" t="s">
        <v>71</v>
      </c>
      <c r="I9" s="221">
        <v>44466</v>
      </c>
      <c r="J9" s="221">
        <v>44671</v>
      </c>
      <c r="M9" s="117">
        <v>0</v>
      </c>
      <c r="N9" s="117">
        <v>0</v>
      </c>
      <c r="Q9" s="118">
        <v>0</v>
      </c>
      <c r="S9" s="119"/>
      <c r="U9" s="159">
        <f>VLOOKUP(I9,SEMANAS!$B$1:$C$301,2,0)</f>
        <v>7</v>
      </c>
      <c r="V9" s="159">
        <f>VLOOKUP(J9,SEMANAS!$B$1:$C$301,2,0)</f>
        <v>36</v>
      </c>
    </row>
    <row r="10" spans="1:23" x14ac:dyDescent="0.25">
      <c r="A10" s="159" t="s">
        <v>245</v>
      </c>
      <c r="B10" s="159" t="s">
        <v>70</v>
      </c>
      <c r="C10" t="s">
        <v>72</v>
      </c>
      <c r="D10" t="s">
        <v>5</v>
      </c>
      <c r="E10" s="159" t="s">
        <v>297</v>
      </c>
      <c r="F10" t="s">
        <v>61</v>
      </c>
      <c r="G10" t="s">
        <v>73</v>
      </c>
      <c r="H10" t="s">
        <v>62</v>
      </c>
      <c r="I10" s="221">
        <v>44466</v>
      </c>
      <c r="J10" s="221">
        <v>44470</v>
      </c>
      <c r="M10" s="117">
        <v>0</v>
      </c>
      <c r="N10" s="117">
        <v>0</v>
      </c>
      <c r="Q10" s="118">
        <v>0</v>
      </c>
      <c r="R10" s="156">
        <f>'Loc x Atv x Qtdes'!G8</f>
        <v>389.57631667868412</v>
      </c>
      <c r="S10" s="157">
        <f>VLOOKUP(D10,'R$ Atividades'!$A$3:$D$32,4,0)</f>
        <v>247.89395397660905</v>
      </c>
      <c r="T10" s="157">
        <f t="shared" si="0"/>
        <v>96573.613517122591</v>
      </c>
      <c r="U10" s="159">
        <f>VLOOKUP(I10,SEMANAS!$B$1:$C$301,2,0)</f>
        <v>7</v>
      </c>
      <c r="V10" s="159">
        <f>VLOOKUP(J10,SEMANAS!$B$1:$C$301,2,0)</f>
        <v>7</v>
      </c>
      <c r="W10" s="258">
        <f t="shared" si="1"/>
        <v>6.2928882734287234E-2</v>
      </c>
    </row>
    <row r="11" spans="1:23" x14ac:dyDescent="0.25">
      <c r="A11" s="159" t="s">
        <v>245</v>
      </c>
      <c r="B11" s="159" t="s">
        <v>70</v>
      </c>
      <c r="C11" t="s">
        <v>74</v>
      </c>
      <c r="D11" t="s">
        <v>6</v>
      </c>
      <c r="E11" s="159" t="s">
        <v>298</v>
      </c>
      <c r="F11" t="s">
        <v>61</v>
      </c>
      <c r="G11" t="s">
        <v>73</v>
      </c>
      <c r="H11" t="s">
        <v>62</v>
      </c>
      <c r="I11" s="221">
        <v>44473</v>
      </c>
      <c r="J11" s="221">
        <v>44477</v>
      </c>
      <c r="M11" s="117">
        <v>0</v>
      </c>
      <c r="N11" s="117">
        <v>0</v>
      </c>
      <c r="Q11" s="118">
        <v>0</v>
      </c>
      <c r="R11" s="156">
        <f>'Loc x Atv x Qtdes'!G9</f>
        <v>25.439852607935705</v>
      </c>
      <c r="S11" s="157">
        <f>VLOOKUP(D11,'R$ Atividades'!$A$3:$D$32,4,0)</f>
        <v>2550.8020330415566</v>
      </c>
      <c r="T11" s="157">
        <f t="shared" si="0"/>
        <v>64892.027752599941</v>
      </c>
      <c r="U11" s="159">
        <f>VLOOKUP(I11,SEMANAS!$B$1:$C$301,2,0)</f>
        <v>8</v>
      </c>
      <c r="V11" s="159">
        <f>VLOOKUP(J11,SEMANAS!$B$1:$C$301,2,0)</f>
        <v>8</v>
      </c>
      <c r="W11" s="258">
        <f t="shared" si="1"/>
        <v>4.2284664062088265E-2</v>
      </c>
    </row>
    <row r="12" spans="1:23" x14ac:dyDescent="0.25">
      <c r="A12" s="159" t="s">
        <v>245</v>
      </c>
      <c r="B12" s="159" t="s">
        <v>70</v>
      </c>
      <c r="C12" t="s">
        <v>75</v>
      </c>
      <c r="D12" t="s">
        <v>224</v>
      </c>
      <c r="E12" s="159" t="s">
        <v>299</v>
      </c>
      <c r="F12" t="s">
        <v>61</v>
      </c>
      <c r="G12" t="s">
        <v>73</v>
      </c>
      <c r="H12" t="s">
        <v>62</v>
      </c>
      <c r="I12" s="221">
        <v>44501</v>
      </c>
      <c r="J12" s="221">
        <v>44505</v>
      </c>
      <c r="M12" s="117">
        <v>0</v>
      </c>
      <c r="N12" s="117">
        <v>0</v>
      </c>
      <c r="Q12" s="118">
        <v>0</v>
      </c>
      <c r="R12" s="156">
        <f>'Loc x Atv x Qtdes'!G10</f>
        <v>1</v>
      </c>
      <c r="S12" s="157">
        <f>VLOOKUP(D12,'R$ Atividades'!$A$3:$D$32,4,0)</f>
        <v>13455.889210118192</v>
      </c>
      <c r="T12" s="157">
        <f t="shared" si="0"/>
        <v>13455.889210118192</v>
      </c>
      <c r="U12" s="159">
        <f>VLOOKUP(I12,SEMANAS!$B$1:$C$301,2,0)</f>
        <v>12</v>
      </c>
      <c r="V12" s="159">
        <f>VLOOKUP(J12,SEMANAS!$B$1:$C$301,2,0)</f>
        <v>12</v>
      </c>
      <c r="W12" s="258">
        <f t="shared" si="1"/>
        <v>8.768068661311473E-3</v>
      </c>
    </row>
    <row r="13" spans="1:23" x14ac:dyDescent="0.25">
      <c r="A13" s="159" t="s">
        <v>245</v>
      </c>
      <c r="B13" s="159" t="s">
        <v>70</v>
      </c>
      <c r="C13" t="s">
        <v>76</v>
      </c>
      <c r="D13" t="s">
        <v>7</v>
      </c>
      <c r="E13" s="159" t="s">
        <v>300</v>
      </c>
      <c r="F13" t="s">
        <v>61</v>
      </c>
      <c r="G13" t="s">
        <v>73</v>
      </c>
      <c r="H13" t="s">
        <v>62</v>
      </c>
      <c r="I13" s="221">
        <v>44515</v>
      </c>
      <c r="J13" s="221">
        <v>44519</v>
      </c>
      <c r="M13" s="117">
        <v>0</v>
      </c>
      <c r="N13" s="117">
        <v>0</v>
      </c>
      <c r="Q13" s="118">
        <v>0</v>
      </c>
      <c r="R13" s="156">
        <f>'Loc x Atv x Qtdes'!G11</f>
        <v>140.59178294805977</v>
      </c>
      <c r="S13" s="157">
        <f>VLOOKUP(D13,'R$ Atividades'!$A$3:$D$32,4,0)</f>
        <v>7</v>
      </c>
      <c r="T13" s="157">
        <f t="shared" si="0"/>
        <v>984.14248063641844</v>
      </c>
      <c r="U13" s="159">
        <f>VLOOKUP(I13,SEMANAS!$B$1:$C$301,2,0)</f>
        <v>14</v>
      </c>
      <c r="V13" s="159">
        <f>VLOOKUP(J13,SEMANAS!$B$1:$C$301,2,0)</f>
        <v>14</v>
      </c>
      <c r="W13" s="258">
        <f t="shared" si="1"/>
        <v>6.4128269102014396E-4</v>
      </c>
    </row>
    <row r="14" spans="1:23" x14ac:dyDescent="0.25">
      <c r="A14" s="159" t="s">
        <v>245</v>
      </c>
      <c r="B14" s="159" t="s">
        <v>70</v>
      </c>
      <c r="C14" t="s">
        <v>77</v>
      </c>
      <c r="D14" t="s">
        <v>8</v>
      </c>
      <c r="E14" s="159" t="s">
        <v>268</v>
      </c>
      <c r="F14" t="s">
        <v>61</v>
      </c>
      <c r="G14" t="s">
        <v>73</v>
      </c>
      <c r="H14" t="s">
        <v>78</v>
      </c>
      <c r="I14" s="221">
        <v>44550</v>
      </c>
      <c r="J14" s="221">
        <v>44552</v>
      </c>
      <c r="M14" s="117">
        <v>0</v>
      </c>
      <c r="N14" s="117">
        <v>0</v>
      </c>
      <c r="Q14" s="118">
        <v>0</v>
      </c>
      <c r="R14" s="156">
        <f>'Loc x Atv x Qtdes'!G12</f>
        <v>10.692769519929399</v>
      </c>
      <c r="S14" s="157">
        <f>VLOOKUP(D14,'R$ Atividades'!$A$3:$D$32,4,0)</f>
        <v>295.46807160325829</v>
      </c>
      <c r="T14" s="157">
        <f t="shared" si="0"/>
        <v>3159.3719901516374</v>
      </c>
      <c r="U14" s="159">
        <f>VLOOKUP(I14,SEMANAS!$B$1:$C$301,2,0)</f>
        <v>19</v>
      </c>
      <c r="V14" s="159">
        <f>VLOOKUP(J14,SEMANAS!$B$1:$C$301,2,0)</f>
        <v>19</v>
      </c>
      <c r="W14" s="258">
        <f t="shared" si="1"/>
        <v>2.0586963896405707E-3</v>
      </c>
    </row>
    <row r="15" spans="1:23" x14ac:dyDescent="0.25">
      <c r="A15" s="159" t="s">
        <v>245</v>
      </c>
      <c r="B15" s="159" t="s">
        <v>70</v>
      </c>
      <c r="C15" t="s">
        <v>79</v>
      </c>
      <c r="D15" t="s">
        <v>9</v>
      </c>
      <c r="E15" s="159" t="s">
        <v>269</v>
      </c>
      <c r="F15" t="s">
        <v>61</v>
      </c>
      <c r="G15" t="s">
        <v>73</v>
      </c>
      <c r="H15" t="s">
        <v>62</v>
      </c>
      <c r="I15" s="221">
        <v>44552</v>
      </c>
      <c r="J15" s="221">
        <v>44559</v>
      </c>
      <c r="M15" s="117">
        <v>0</v>
      </c>
      <c r="N15" s="117">
        <v>0</v>
      </c>
      <c r="Q15" s="118">
        <v>0</v>
      </c>
      <c r="R15" s="156">
        <f>'Loc x Atv x Qtdes'!G13</f>
        <v>6.0832145186999309</v>
      </c>
      <c r="S15" s="157">
        <f>VLOOKUP(D15,'R$ Atividades'!$A$3:$D$32,4,0)</f>
        <v>39.299999999999997</v>
      </c>
      <c r="T15" s="157">
        <f t="shared" si="0"/>
        <v>239.07033058490725</v>
      </c>
      <c r="U15" s="159">
        <f>VLOOKUP(I15,SEMANAS!$B$1:$C$301,2,0)</f>
        <v>19</v>
      </c>
      <c r="V15" s="159">
        <f>VLOOKUP(J15,SEMANAS!$B$1:$C$301,2,0)</f>
        <v>20</v>
      </c>
      <c r="W15" s="258">
        <f t="shared" si="1"/>
        <v>1.5578198071627009E-4</v>
      </c>
    </row>
    <row r="16" spans="1:23" x14ac:dyDescent="0.25">
      <c r="A16" s="159" t="s">
        <v>245</v>
      </c>
      <c r="B16" s="159" t="s">
        <v>70</v>
      </c>
      <c r="C16" t="s">
        <v>80</v>
      </c>
      <c r="D16" t="s">
        <v>10</v>
      </c>
      <c r="E16" s="159" t="s">
        <v>270</v>
      </c>
      <c r="F16" t="s">
        <v>61</v>
      </c>
      <c r="G16" t="s">
        <v>73</v>
      </c>
      <c r="H16" t="s">
        <v>62</v>
      </c>
      <c r="I16" s="221">
        <v>44559</v>
      </c>
      <c r="J16" s="221">
        <v>44566</v>
      </c>
      <c r="M16" s="117">
        <v>0</v>
      </c>
      <c r="N16" s="117">
        <v>0</v>
      </c>
      <c r="Q16" s="118">
        <v>0</v>
      </c>
      <c r="R16" s="156">
        <f>'Loc x Atv x Qtdes'!G14</f>
        <v>86.259384327231189</v>
      </c>
      <c r="S16" s="157">
        <f>VLOOKUP(D16,'R$ Atividades'!$A$3:$D$32,4,0)</f>
        <v>236.90944856477213</v>
      </c>
      <c r="T16" s="157">
        <f t="shared" si="0"/>
        <v>20435.663174501089</v>
      </c>
      <c r="U16" s="159">
        <f>VLOOKUP(I16,SEMANAS!$B$1:$C$301,2,0)</f>
        <v>20</v>
      </c>
      <c r="V16" s="159">
        <f>VLOOKUP(J16,SEMANAS!$B$1:$C$301,2,0)</f>
        <v>21</v>
      </c>
      <c r="W16" s="258">
        <f t="shared" si="1"/>
        <v>1.3316198956121315E-2</v>
      </c>
    </row>
    <row r="17" spans="1:23" x14ac:dyDescent="0.25">
      <c r="A17" s="159" t="s">
        <v>245</v>
      </c>
      <c r="B17" s="159" t="s">
        <v>70</v>
      </c>
      <c r="C17" t="s">
        <v>81</v>
      </c>
      <c r="D17" t="s">
        <v>11</v>
      </c>
      <c r="E17" s="159" t="s">
        <v>271</v>
      </c>
      <c r="F17" t="s">
        <v>61</v>
      </c>
      <c r="G17" t="s">
        <v>73</v>
      </c>
      <c r="H17" t="s">
        <v>62</v>
      </c>
      <c r="I17" s="221">
        <v>44566</v>
      </c>
      <c r="J17" s="221">
        <v>44573</v>
      </c>
      <c r="M17" s="117">
        <v>0</v>
      </c>
      <c r="N17" s="117">
        <v>0</v>
      </c>
      <c r="Q17" s="118">
        <v>0</v>
      </c>
      <c r="R17" s="156">
        <f>'Loc x Atv x Qtdes'!G15</f>
        <v>447.45107827330213</v>
      </c>
      <c r="S17" s="157">
        <f>VLOOKUP(D17,'R$ Atividades'!$A$3:$D$32,4,0)</f>
        <v>15.222400000000006</v>
      </c>
      <c r="T17" s="157">
        <f t="shared" si="0"/>
        <v>6811.2792939075171</v>
      </c>
      <c r="U17" s="159">
        <f>VLOOKUP(I17,SEMANAS!$B$1:$C$301,2,0)</f>
        <v>21</v>
      </c>
      <c r="V17" s="159">
        <f>VLOOKUP(J17,SEMANAS!$B$1:$C$301,2,0)</f>
        <v>22</v>
      </c>
      <c r="W17" s="258">
        <f t="shared" si="1"/>
        <v>4.4383365222301543E-3</v>
      </c>
    </row>
    <row r="18" spans="1:23" x14ac:dyDescent="0.25">
      <c r="A18" s="159" t="s">
        <v>245</v>
      </c>
      <c r="B18" s="159" t="s">
        <v>70</v>
      </c>
      <c r="C18" t="s">
        <v>82</v>
      </c>
      <c r="D18" t="s">
        <v>12</v>
      </c>
      <c r="E18" s="159" t="s">
        <v>272</v>
      </c>
      <c r="F18" t="s">
        <v>61</v>
      </c>
      <c r="G18" t="s">
        <v>73</v>
      </c>
      <c r="H18" t="s">
        <v>62</v>
      </c>
      <c r="I18" s="221">
        <v>44573</v>
      </c>
      <c r="J18" s="221">
        <v>44580</v>
      </c>
      <c r="M18" s="117">
        <v>0</v>
      </c>
      <c r="N18" s="117">
        <v>0</v>
      </c>
      <c r="Q18" s="118">
        <v>0</v>
      </c>
      <c r="R18" s="156">
        <f>'Loc x Atv x Qtdes'!G17</f>
        <v>21</v>
      </c>
      <c r="S18" s="157">
        <f>VLOOKUP(D18,'R$ Atividades'!$A$3:$D$32,4,0)</f>
        <v>1261.9047619047619</v>
      </c>
      <c r="T18" s="157">
        <f t="shared" si="0"/>
        <v>26500</v>
      </c>
      <c r="U18" s="159">
        <f>VLOOKUP(I18,SEMANAS!$B$1:$C$301,2,0)</f>
        <v>22</v>
      </c>
      <c r="V18" s="159">
        <f>VLOOKUP(J18,SEMANAS!$B$1:$C$301,2,0)</f>
        <v>23</v>
      </c>
      <c r="W18" s="258">
        <f t="shared" si="1"/>
        <v>1.7267816039242875E-2</v>
      </c>
    </row>
    <row r="19" spans="1:23" x14ac:dyDescent="0.25">
      <c r="A19" s="159" t="s">
        <v>245</v>
      </c>
      <c r="B19" s="159" t="s">
        <v>70</v>
      </c>
      <c r="C19" t="s">
        <v>83</v>
      </c>
      <c r="D19" t="s">
        <v>13</v>
      </c>
      <c r="E19" s="159" t="s">
        <v>273</v>
      </c>
      <c r="F19" t="s">
        <v>61</v>
      </c>
      <c r="G19" t="s">
        <v>73</v>
      </c>
      <c r="H19" t="s">
        <v>62</v>
      </c>
      <c r="I19" s="221">
        <v>44580</v>
      </c>
      <c r="J19" s="221">
        <v>44587</v>
      </c>
      <c r="M19" s="117">
        <v>0</v>
      </c>
      <c r="N19" s="117">
        <v>0</v>
      </c>
      <c r="Q19" s="118">
        <v>0</v>
      </c>
      <c r="R19" s="156">
        <f>'Loc x Atv x Qtdes'!G18</f>
        <v>4</v>
      </c>
      <c r="S19" s="157">
        <f>VLOOKUP(D19,'R$ Atividades'!$A$3:$D$32,4,0)</f>
        <v>1283.6297966501836</v>
      </c>
      <c r="T19" s="157">
        <f t="shared" si="0"/>
        <v>5134.5191866007344</v>
      </c>
      <c r="U19" s="159">
        <f>VLOOKUP(I19,SEMANAS!$B$1:$C$301,2,0)</f>
        <v>23</v>
      </c>
      <c r="V19" s="159">
        <f>VLOOKUP(J19,SEMANAS!$B$1:$C$301,2,0)</f>
        <v>24</v>
      </c>
      <c r="W19" s="258">
        <f t="shared" si="1"/>
        <v>3.3457333118560163E-3</v>
      </c>
    </row>
    <row r="20" spans="1:23" x14ac:dyDescent="0.25">
      <c r="A20" s="159" t="s">
        <v>245</v>
      </c>
      <c r="B20" s="159" t="s">
        <v>70</v>
      </c>
      <c r="C20" t="s">
        <v>84</v>
      </c>
      <c r="D20" t="s">
        <v>14</v>
      </c>
      <c r="E20" s="159" t="s">
        <v>274</v>
      </c>
      <c r="F20" t="s">
        <v>61</v>
      </c>
      <c r="G20" t="s">
        <v>73</v>
      </c>
      <c r="H20" t="s">
        <v>62</v>
      </c>
      <c r="I20" s="221">
        <v>44587</v>
      </c>
      <c r="J20" s="221">
        <v>44594</v>
      </c>
      <c r="M20" s="117">
        <v>0</v>
      </c>
      <c r="N20" s="117">
        <v>0</v>
      </c>
      <c r="Q20" s="118">
        <v>0</v>
      </c>
      <c r="R20" s="156">
        <f>'Loc x Atv x Qtdes'!G19</f>
        <v>29.287836207698309</v>
      </c>
      <c r="S20" s="157">
        <f>VLOOKUP(D20,'R$ Atividades'!$A$3:$D$32,4,0)</f>
        <v>78.445334999999986</v>
      </c>
      <c r="T20" s="157">
        <f t="shared" si="0"/>
        <v>2297.4941227380232</v>
      </c>
      <c r="U20" s="159">
        <f>VLOOKUP(I20,SEMANAS!$B$1:$C$301,2,0)</f>
        <v>24</v>
      </c>
      <c r="V20" s="159">
        <f>VLOOKUP(J20,SEMANAS!$B$1:$C$301,2,0)</f>
        <v>25</v>
      </c>
      <c r="W20" s="258">
        <f t="shared" si="1"/>
        <v>1.4970832401012028E-3</v>
      </c>
    </row>
    <row r="21" spans="1:23" x14ac:dyDescent="0.25">
      <c r="A21" s="159" t="s">
        <v>245</v>
      </c>
      <c r="B21" s="159" t="s">
        <v>70</v>
      </c>
      <c r="C21" t="s">
        <v>85</v>
      </c>
      <c r="D21" t="s">
        <v>226</v>
      </c>
      <c r="E21" s="159" t="s">
        <v>267</v>
      </c>
      <c r="F21" t="s">
        <v>61</v>
      </c>
      <c r="G21" t="s">
        <v>73</v>
      </c>
      <c r="H21" t="s">
        <v>62</v>
      </c>
      <c r="I21" s="221">
        <v>44594</v>
      </c>
      <c r="J21" s="221">
        <v>44601</v>
      </c>
      <c r="M21" s="117">
        <v>0</v>
      </c>
      <c r="N21" s="117">
        <v>0</v>
      </c>
      <c r="Q21" s="118">
        <v>0</v>
      </c>
      <c r="R21" s="156">
        <f>'Loc x Atv x Qtdes'!G21</f>
        <v>22.499179827764017</v>
      </c>
      <c r="S21" s="157">
        <f>VLOOKUP(D21,'R$ Atividades'!$A$3:$D$32,4,0)</f>
        <v>160.77478755454416</v>
      </c>
      <c r="T21" s="157">
        <f t="shared" si="0"/>
        <v>3617.3008569602453</v>
      </c>
      <c r="U21" s="159">
        <f>VLOOKUP(I21,SEMANAS!$B$1:$C$301,2,0)</f>
        <v>25</v>
      </c>
      <c r="V21" s="159">
        <f>VLOOKUP(J21,SEMANAS!$B$1:$C$301,2,0)</f>
        <v>26</v>
      </c>
      <c r="W21" s="258">
        <f t="shared" si="1"/>
        <v>2.3570900285503817E-3</v>
      </c>
    </row>
    <row r="22" spans="1:23" x14ac:dyDescent="0.25">
      <c r="A22" s="159" t="s">
        <v>245</v>
      </c>
      <c r="B22" s="159" t="s">
        <v>70</v>
      </c>
      <c r="C22" t="s">
        <v>86</v>
      </c>
      <c r="D22" t="s">
        <v>15</v>
      </c>
      <c r="E22" s="159" t="s">
        <v>275</v>
      </c>
      <c r="F22" t="s">
        <v>61</v>
      </c>
      <c r="G22" t="s">
        <v>73</v>
      </c>
      <c r="H22" t="s">
        <v>78</v>
      </c>
      <c r="I22" s="221">
        <v>44606</v>
      </c>
      <c r="J22" s="221">
        <v>44608</v>
      </c>
      <c r="M22" s="117">
        <v>0</v>
      </c>
      <c r="N22" s="117">
        <v>0</v>
      </c>
      <c r="Q22" s="118">
        <v>0</v>
      </c>
      <c r="R22" s="156">
        <f>'Loc x Atv x Qtdes'!G20</f>
        <v>4</v>
      </c>
      <c r="S22" s="157">
        <f>VLOOKUP(D22,'R$ Atividades'!$A$3:$D$32,4,0)</f>
        <v>350</v>
      </c>
      <c r="T22" s="157">
        <f t="shared" si="0"/>
        <v>1400</v>
      </c>
      <c r="U22" s="159">
        <f>VLOOKUP(I22,SEMANAS!$B$1:$C$301,2,0)</f>
        <v>27</v>
      </c>
      <c r="V22" s="159">
        <f>VLOOKUP(J22,SEMANAS!$B$1:$C$301,2,0)</f>
        <v>27</v>
      </c>
      <c r="W22" s="258">
        <f t="shared" si="1"/>
        <v>9.1226197943169898E-4</v>
      </c>
    </row>
    <row r="23" spans="1:23" x14ac:dyDescent="0.25">
      <c r="A23" s="159" t="s">
        <v>245</v>
      </c>
      <c r="B23" s="159" t="s">
        <v>70</v>
      </c>
      <c r="C23" t="s">
        <v>87</v>
      </c>
      <c r="D23" t="s">
        <v>17</v>
      </c>
      <c r="E23" s="159" t="s">
        <v>276</v>
      </c>
      <c r="F23" t="s">
        <v>61</v>
      </c>
      <c r="G23" t="s">
        <v>73</v>
      </c>
      <c r="H23" t="s">
        <v>62</v>
      </c>
      <c r="I23" s="221">
        <v>44608</v>
      </c>
      <c r="J23" s="221">
        <v>44615</v>
      </c>
      <c r="M23" s="117">
        <v>0</v>
      </c>
      <c r="N23" s="117">
        <v>0</v>
      </c>
      <c r="Q23" s="118">
        <v>0</v>
      </c>
      <c r="R23" s="156">
        <f>'Loc x Atv x Qtdes'!G22</f>
        <v>476.73891448100045</v>
      </c>
      <c r="S23" s="157">
        <f>VLOOKUP(D23,'R$ Atividades'!$A$3:$D$32,4,0)</f>
        <v>31.043507801912533</v>
      </c>
      <c r="T23" s="157">
        <f t="shared" si="0"/>
        <v>14799.64821116625</v>
      </c>
      <c r="U23" s="159">
        <f>VLOOKUP(I23,SEMANAS!$B$1:$C$301,2,0)</f>
        <v>27</v>
      </c>
      <c r="V23" s="159">
        <f>VLOOKUP(J23,SEMANAS!$B$1:$C$301,2,0)</f>
        <v>28</v>
      </c>
      <c r="W23" s="258">
        <f t="shared" si="1"/>
        <v>9.6436831228652337E-3</v>
      </c>
    </row>
    <row r="24" spans="1:23" x14ac:dyDescent="0.25">
      <c r="A24" s="159" t="s">
        <v>245</v>
      </c>
      <c r="B24" s="159" t="s">
        <v>70</v>
      </c>
      <c r="C24" t="s">
        <v>88</v>
      </c>
      <c r="D24" t="s">
        <v>18</v>
      </c>
      <c r="E24" s="159" t="s">
        <v>277</v>
      </c>
      <c r="F24" t="s">
        <v>61</v>
      </c>
      <c r="G24" t="s">
        <v>73</v>
      </c>
      <c r="H24" t="s">
        <v>62</v>
      </c>
      <c r="I24" s="221">
        <v>44615</v>
      </c>
      <c r="J24" s="221">
        <v>44622</v>
      </c>
      <c r="M24" s="117">
        <v>0</v>
      </c>
      <c r="N24" s="117">
        <v>0</v>
      </c>
      <c r="Q24" s="118">
        <v>0</v>
      </c>
      <c r="R24" s="156">
        <f>'Loc x Atv x Qtdes'!G23</f>
        <v>16</v>
      </c>
      <c r="S24" s="157">
        <f>VLOOKUP(D24,'R$ Atividades'!$A$3:$D$32,4,0)</f>
        <v>327.25146699999999</v>
      </c>
      <c r="T24" s="157">
        <f t="shared" si="0"/>
        <v>5236.0234719999999</v>
      </c>
      <c r="U24" s="159">
        <f>VLOOKUP(I24,SEMANAS!$B$1:$C$301,2,0)</f>
        <v>28</v>
      </c>
      <c r="V24" s="159">
        <f>VLOOKUP(J24,SEMANAS!$B$1:$C$301,2,0)</f>
        <v>29</v>
      </c>
      <c r="W24" s="258">
        <f t="shared" si="1"/>
        <v>3.4118750977982551E-3</v>
      </c>
    </row>
    <row r="25" spans="1:23" x14ac:dyDescent="0.25">
      <c r="A25" s="159" t="s">
        <v>245</v>
      </c>
      <c r="B25" s="159" t="s">
        <v>70</v>
      </c>
      <c r="C25" t="s">
        <v>89</v>
      </c>
      <c r="D25" t="s">
        <v>19</v>
      </c>
      <c r="E25" s="159" t="s">
        <v>278</v>
      </c>
      <c r="F25" t="s">
        <v>61</v>
      </c>
      <c r="G25" t="s">
        <v>73</v>
      </c>
      <c r="H25" t="s">
        <v>62</v>
      </c>
      <c r="I25" s="221">
        <v>44622</v>
      </c>
      <c r="J25" s="221">
        <v>44629</v>
      </c>
      <c r="M25" s="117">
        <v>0</v>
      </c>
      <c r="N25" s="117">
        <v>0</v>
      </c>
      <c r="Q25" s="118">
        <v>0</v>
      </c>
      <c r="R25" s="156">
        <f>'Loc x Atv x Qtdes'!G24</f>
        <v>20</v>
      </c>
      <c r="S25" s="157">
        <f>VLOOKUP(D25,'R$ Atividades'!$A$3:$D$32,4,0)</f>
        <v>520</v>
      </c>
      <c r="T25" s="157">
        <f t="shared" si="0"/>
        <v>10400</v>
      </c>
      <c r="U25" s="159">
        <f>VLOOKUP(I25,SEMANAS!$B$1:$C$301,2,0)</f>
        <v>29</v>
      </c>
      <c r="V25" s="159">
        <f>VLOOKUP(J25,SEMANAS!$B$1:$C$301,2,0)</f>
        <v>30</v>
      </c>
      <c r="W25" s="258">
        <f t="shared" si="1"/>
        <v>6.7768032757783356E-3</v>
      </c>
    </row>
    <row r="26" spans="1:23" x14ac:dyDescent="0.25">
      <c r="A26" s="159" t="s">
        <v>245</v>
      </c>
      <c r="B26" s="159" t="s">
        <v>70</v>
      </c>
      <c r="C26" t="s">
        <v>90</v>
      </c>
      <c r="D26" t="s">
        <v>221</v>
      </c>
      <c r="E26" s="159" t="s">
        <v>279</v>
      </c>
      <c r="F26" t="s">
        <v>61</v>
      </c>
      <c r="G26" t="s">
        <v>73</v>
      </c>
      <c r="H26" t="s">
        <v>91</v>
      </c>
      <c r="I26" s="221">
        <v>44622</v>
      </c>
      <c r="J26" s="221">
        <v>44624</v>
      </c>
      <c r="M26" s="117">
        <v>0</v>
      </c>
      <c r="N26" s="117">
        <v>0</v>
      </c>
      <c r="Q26" s="118">
        <v>0</v>
      </c>
      <c r="R26" s="156">
        <f>'Loc x Atv x Qtdes'!G16</f>
        <v>4.1748314050052171</v>
      </c>
      <c r="S26" s="157">
        <f>VLOOKUP(D26,'R$ Atividades'!$A$3:$D$32,4,0)</f>
        <v>492</v>
      </c>
      <c r="T26" s="157">
        <f t="shared" si="0"/>
        <v>2054.0170512625668</v>
      </c>
      <c r="U26" s="159">
        <f>VLOOKUP(I26,SEMANAS!$B$1:$C$301,2,0)</f>
        <v>29</v>
      </c>
      <c r="V26" s="159">
        <f>VLOOKUP(J26,SEMANAS!$B$1:$C$301,2,0)</f>
        <v>29</v>
      </c>
      <c r="W26" s="258">
        <f t="shared" si="1"/>
        <v>1.3384297578366076E-3</v>
      </c>
    </row>
    <row r="27" spans="1:23" x14ac:dyDescent="0.25">
      <c r="A27" s="159" t="s">
        <v>245</v>
      </c>
      <c r="B27" s="159" t="s">
        <v>70</v>
      </c>
      <c r="C27" t="s">
        <v>92</v>
      </c>
      <c r="D27" t="s">
        <v>225</v>
      </c>
      <c r="E27" s="159" t="s">
        <v>280</v>
      </c>
      <c r="F27" t="s">
        <v>61</v>
      </c>
      <c r="G27" t="s">
        <v>73</v>
      </c>
      <c r="H27" t="s">
        <v>62</v>
      </c>
      <c r="I27" s="221">
        <v>44629</v>
      </c>
      <c r="J27" s="221">
        <v>44636</v>
      </c>
      <c r="M27" s="117">
        <v>0</v>
      </c>
      <c r="N27" s="117">
        <v>0</v>
      </c>
      <c r="Q27" s="118">
        <v>0</v>
      </c>
      <c r="R27" s="156">
        <f>'Loc x Atv x Qtdes'!G25</f>
        <v>80.875776209597902</v>
      </c>
      <c r="S27" s="157">
        <f>VLOOKUP(D27,'R$ Atividades'!$A$3:$D$32,4,0)</f>
        <v>162.85785630043145</v>
      </c>
      <c r="T27" s="157">
        <f t="shared" si="0"/>
        <v>13171.255540128548</v>
      </c>
      <c r="U27" s="159">
        <f>VLOOKUP(I27,SEMANAS!$B$1:$C$301,2,0)</f>
        <v>30</v>
      </c>
      <c r="V27" s="159">
        <f>VLOOKUP(J27,SEMANAS!$B$1:$C$301,2,0)</f>
        <v>31</v>
      </c>
      <c r="W27" s="258">
        <f t="shared" si="1"/>
        <v>8.5825968933131436E-3</v>
      </c>
    </row>
    <row r="28" spans="1:23" x14ac:dyDescent="0.25">
      <c r="A28" s="159" t="s">
        <v>245</v>
      </c>
      <c r="B28" s="159" t="s">
        <v>70</v>
      </c>
      <c r="C28" t="s">
        <v>93</v>
      </c>
      <c r="D28" t="s">
        <v>94</v>
      </c>
      <c r="E28" s="159" t="s">
        <v>281</v>
      </c>
      <c r="F28" t="s">
        <v>61</v>
      </c>
      <c r="G28" t="s">
        <v>73</v>
      </c>
      <c r="H28" t="s">
        <v>78</v>
      </c>
      <c r="I28" s="221">
        <v>44648</v>
      </c>
      <c r="J28" s="221">
        <v>44650</v>
      </c>
      <c r="M28" s="117">
        <v>0</v>
      </c>
      <c r="N28" s="117">
        <v>0</v>
      </c>
      <c r="Q28" s="118">
        <v>0</v>
      </c>
      <c r="R28" s="156">
        <f>'Loc x Atv x Qtdes'!G26</f>
        <v>12</v>
      </c>
      <c r="S28" s="157">
        <f>VLOOKUP(D28,'R$ Atividades'!$A$3:$D$32,4,0)</f>
        <v>111.67</v>
      </c>
      <c r="T28" s="157">
        <f t="shared" si="0"/>
        <v>1340.04</v>
      </c>
      <c r="U28" s="159">
        <f>VLOOKUP(I28,SEMANAS!$B$1:$C$301,2,0)</f>
        <v>33</v>
      </c>
      <c r="V28" s="159">
        <f>VLOOKUP(J28,SEMANAS!$B$1:$C$301,2,0)</f>
        <v>33</v>
      </c>
      <c r="W28" s="258">
        <f t="shared" si="1"/>
        <v>8.7319110208403843E-4</v>
      </c>
    </row>
    <row r="29" spans="1:23" x14ac:dyDescent="0.25">
      <c r="A29" s="159" t="s">
        <v>245</v>
      </c>
      <c r="B29" s="159" t="s">
        <v>70</v>
      </c>
      <c r="C29" t="s">
        <v>95</v>
      </c>
      <c r="D29" t="s">
        <v>96</v>
      </c>
      <c r="E29" s="159" t="s">
        <v>282</v>
      </c>
      <c r="F29" t="s">
        <v>61</v>
      </c>
      <c r="G29" t="s">
        <v>73</v>
      </c>
      <c r="H29" t="s">
        <v>78</v>
      </c>
      <c r="I29" s="221">
        <v>44648</v>
      </c>
      <c r="J29" s="221">
        <v>44650</v>
      </c>
      <c r="M29" s="117">
        <v>0</v>
      </c>
      <c r="N29" s="117">
        <v>0</v>
      </c>
      <c r="Q29" s="118">
        <v>0</v>
      </c>
      <c r="R29" s="156">
        <f>'Loc x Atv x Qtdes'!G27</f>
        <v>4</v>
      </c>
      <c r="S29" s="157">
        <f>VLOOKUP(D29,'R$ Atividades'!$A$3:$D$33,4,0)</f>
        <v>0</v>
      </c>
      <c r="T29" s="157">
        <f t="shared" si="0"/>
        <v>0</v>
      </c>
      <c r="U29" s="159">
        <f>VLOOKUP(I29,SEMANAS!$B$1:$C$301,2,0)</f>
        <v>33</v>
      </c>
      <c r="V29" s="159">
        <f>VLOOKUP(J29,SEMANAS!$B$1:$C$301,2,0)</f>
        <v>33</v>
      </c>
      <c r="W29" s="258">
        <f t="shared" si="1"/>
        <v>0</v>
      </c>
    </row>
    <row r="30" spans="1:23" x14ac:dyDescent="0.25">
      <c r="A30" s="159" t="s">
        <v>245</v>
      </c>
      <c r="B30" s="159" t="s">
        <v>70</v>
      </c>
      <c r="C30" t="s">
        <v>97</v>
      </c>
      <c r="D30" t="s">
        <v>23</v>
      </c>
      <c r="E30" s="159" t="s">
        <v>283</v>
      </c>
      <c r="F30" t="s">
        <v>61</v>
      </c>
      <c r="G30" t="s">
        <v>73</v>
      </c>
      <c r="H30" t="s">
        <v>62</v>
      </c>
      <c r="I30" s="221">
        <v>44650</v>
      </c>
      <c r="J30" s="221">
        <v>44657</v>
      </c>
      <c r="M30" s="117">
        <v>0</v>
      </c>
      <c r="N30" s="117">
        <v>0</v>
      </c>
      <c r="Q30" s="118">
        <v>0</v>
      </c>
      <c r="R30" s="156">
        <f>'Loc x Atv x Qtdes'!G28</f>
        <v>614.56297040815116</v>
      </c>
      <c r="S30" s="157">
        <f>VLOOKUP(D30,'R$ Atividades'!$A$3:$D$32,4,0)</f>
        <v>6</v>
      </c>
      <c r="T30" s="157">
        <f t="shared" si="0"/>
        <v>3687.377822448907</v>
      </c>
      <c r="U30" s="159">
        <f>VLOOKUP(I30,SEMANAS!$B$1:$C$301,2,0)</f>
        <v>33</v>
      </c>
      <c r="V30" s="159">
        <f>VLOOKUP(J30,SEMANAS!$B$1:$C$301,2,0)</f>
        <v>34</v>
      </c>
      <c r="W30" s="258">
        <f t="shared" si="1"/>
        <v>2.4027532794427056E-3</v>
      </c>
    </row>
    <row r="31" spans="1:23" x14ac:dyDescent="0.25">
      <c r="A31" s="159" t="s">
        <v>245</v>
      </c>
      <c r="B31" s="159" t="s">
        <v>70</v>
      </c>
      <c r="C31" t="s">
        <v>98</v>
      </c>
      <c r="D31" t="s">
        <v>27</v>
      </c>
      <c r="E31" s="159" t="s">
        <v>284</v>
      </c>
      <c r="F31" t="s">
        <v>61</v>
      </c>
      <c r="G31" t="s">
        <v>73</v>
      </c>
      <c r="H31" t="s">
        <v>78</v>
      </c>
      <c r="I31" s="221">
        <v>44669</v>
      </c>
      <c r="J31" s="221">
        <v>44671</v>
      </c>
      <c r="M31" s="117">
        <v>0</v>
      </c>
      <c r="N31" s="117">
        <v>0</v>
      </c>
      <c r="Q31" s="118">
        <v>0</v>
      </c>
      <c r="R31" s="156">
        <f>'Loc x Atv x Qtdes'!G31</f>
        <v>0.25</v>
      </c>
      <c r="S31" s="157">
        <f>VLOOKUP(D31,'R$ Atividades'!$A$3:$D$32,4,0)</f>
        <v>2000</v>
      </c>
      <c r="T31" s="157">
        <f t="shared" si="0"/>
        <v>500</v>
      </c>
      <c r="U31" s="159">
        <f>VLOOKUP(I31,SEMANAS!$B$1:$C$301,2,0)</f>
        <v>36</v>
      </c>
      <c r="V31" s="159">
        <f>VLOOKUP(J31,SEMANAS!$B$1:$C$301,2,0)</f>
        <v>36</v>
      </c>
      <c r="W31" s="258">
        <f t="shared" si="1"/>
        <v>3.2580784979703537E-4</v>
      </c>
    </row>
    <row r="32" spans="1:23" x14ac:dyDescent="0.25">
      <c r="A32" s="159"/>
      <c r="B32" s="159"/>
      <c r="C32" t="s">
        <v>99</v>
      </c>
      <c r="D32" t="s">
        <v>100</v>
      </c>
      <c r="E32" s="159"/>
      <c r="H32" t="s">
        <v>101</v>
      </c>
      <c r="I32" s="221">
        <v>44480</v>
      </c>
      <c r="J32" s="221">
        <v>44673</v>
      </c>
      <c r="M32" s="117">
        <v>0</v>
      </c>
      <c r="N32" s="117">
        <v>0</v>
      </c>
      <c r="Q32" s="118">
        <v>0</v>
      </c>
      <c r="S32" s="119"/>
      <c r="U32" s="159">
        <f>VLOOKUP(I32,SEMANAS!$B$1:$C$301,2,0)</f>
        <v>9</v>
      </c>
      <c r="V32" s="159">
        <f>VLOOKUP(J32,SEMANAS!$B$1:$C$301,2,0)</f>
        <v>36</v>
      </c>
    </row>
    <row r="33" spans="1:23" x14ac:dyDescent="0.25">
      <c r="A33" s="159" t="s">
        <v>245</v>
      </c>
      <c r="B33" s="159" t="s">
        <v>100</v>
      </c>
      <c r="C33" t="s">
        <v>102</v>
      </c>
      <c r="D33" t="s">
        <v>5</v>
      </c>
      <c r="E33" s="159" t="str">
        <f>VLOOKUP(D33,$D$10:$E$31,2,0)</f>
        <v>06.Alvenaria Estrutural</v>
      </c>
      <c r="F33" t="s">
        <v>61</v>
      </c>
      <c r="G33" t="s">
        <v>73</v>
      </c>
      <c r="H33" t="s">
        <v>62</v>
      </c>
      <c r="I33" s="221">
        <v>44480</v>
      </c>
      <c r="J33" s="221">
        <v>44484</v>
      </c>
      <c r="M33" s="117">
        <v>0</v>
      </c>
      <c r="N33" s="117">
        <v>0</v>
      </c>
      <c r="Q33" s="118">
        <v>0</v>
      </c>
      <c r="R33" s="156">
        <f>'Loc x Atv x Qtdes'!H8</f>
        <v>390.69827335212221</v>
      </c>
      <c r="S33" s="157">
        <f>VLOOKUP(D33,'R$ Atividades'!$A$3:$D$32,4,0)</f>
        <v>247.89395397660905</v>
      </c>
      <c r="T33" s="157">
        <f t="shared" si="0"/>
        <v>96851.739793091605</v>
      </c>
      <c r="U33" s="159">
        <f>VLOOKUP(I33,SEMANAS!$B$1:$C$301,2,0)</f>
        <v>9</v>
      </c>
      <c r="V33" s="159">
        <f>VLOOKUP(J33,SEMANAS!$B$1:$C$301,2,0)</f>
        <v>9</v>
      </c>
      <c r="W33" s="258">
        <f t="shared" si="1"/>
        <v>6.3110114182178281E-2</v>
      </c>
    </row>
    <row r="34" spans="1:23" x14ac:dyDescent="0.25">
      <c r="A34" s="159" t="s">
        <v>245</v>
      </c>
      <c r="B34" s="159" t="s">
        <v>100</v>
      </c>
      <c r="C34" t="s">
        <v>103</v>
      </c>
      <c r="D34" t="s">
        <v>6</v>
      </c>
      <c r="E34" s="159" t="str">
        <f t="shared" ref="E34:E97" si="2">VLOOKUP(D34,$D$10:$E$31,2,0)</f>
        <v>07.Estrutura Moldado in Loco</v>
      </c>
      <c r="F34" t="s">
        <v>61</v>
      </c>
      <c r="G34" t="s">
        <v>73</v>
      </c>
      <c r="H34" t="s">
        <v>62</v>
      </c>
      <c r="I34" s="221">
        <v>44487</v>
      </c>
      <c r="J34" s="221">
        <v>44491</v>
      </c>
      <c r="M34" s="117">
        <v>0</v>
      </c>
      <c r="N34" s="117">
        <v>0</v>
      </c>
      <c r="Q34" s="118">
        <v>0</v>
      </c>
      <c r="R34" s="156">
        <f>'Loc x Atv x Qtdes'!H9</f>
        <v>25.439852607935705</v>
      </c>
      <c r="S34" s="157">
        <f>VLOOKUP(D34,'R$ Atividades'!$A$3:$D$32,4,0)</f>
        <v>2550.8020330415566</v>
      </c>
      <c r="T34" s="157">
        <f t="shared" si="0"/>
        <v>64892.027752599941</v>
      </c>
      <c r="U34" s="159">
        <f>VLOOKUP(I34,SEMANAS!$B$1:$C$301,2,0)</f>
        <v>10</v>
      </c>
      <c r="V34" s="159">
        <f>VLOOKUP(J34,SEMANAS!$B$1:$C$301,2,0)</f>
        <v>10</v>
      </c>
      <c r="W34" s="258">
        <f t="shared" si="1"/>
        <v>4.2284664062088265E-2</v>
      </c>
    </row>
    <row r="35" spans="1:23" x14ac:dyDescent="0.25">
      <c r="A35" s="159" t="s">
        <v>245</v>
      </c>
      <c r="B35" s="159" t="s">
        <v>100</v>
      </c>
      <c r="C35" t="s">
        <v>104</v>
      </c>
      <c r="D35" t="s">
        <v>224</v>
      </c>
      <c r="E35" s="159" t="str">
        <f t="shared" si="2"/>
        <v>08.Instalações</v>
      </c>
      <c r="F35" t="s">
        <v>61</v>
      </c>
      <c r="G35" t="s">
        <v>73</v>
      </c>
      <c r="H35" t="s">
        <v>62</v>
      </c>
      <c r="I35" s="221">
        <v>44508</v>
      </c>
      <c r="J35" s="221">
        <v>44512</v>
      </c>
      <c r="M35" s="117">
        <v>0</v>
      </c>
      <c r="N35" s="117">
        <v>0</v>
      </c>
      <c r="Q35" s="118">
        <v>0</v>
      </c>
      <c r="R35" s="156">
        <f>'Loc x Atv x Qtdes'!H10</f>
        <v>1</v>
      </c>
      <c r="S35" s="157">
        <f>VLOOKUP(D35,'R$ Atividades'!$A$3:$D$32,4,0)</f>
        <v>13455.889210118192</v>
      </c>
      <c r="T35" s="157">
        <f t="shared" si="0"/>
        <v>13455.889210118192</v>
      </c>
      <c r="U35" s="159">
        <f>VLOOKUP(I35,SEMANAS!$B$1:$C$301,2,0)</f>
        <v>13</v>
      </c>
      <c r="V35" s="159">
        <f>VLOOKUP(J35,SEMANAS!$B$1:$C$301,2,0)</f>
        <v>13</v>
      </c>
      <c r="W35" s="258">
        <f t="shared" si="1"/>
        <v>8.768068661311473E-3</v>
      </c>
    </row>
    <row r="36" spans="1:23" x14ac:dyDescent="0.25">
      <c r="A36" s="159" t="s">
        <v>245</v>
      </c>
      <c r="B36" s="159" t="s">
        <v>100</v>
      </c>
      <c r="C36" t="s">
        <v>105</v>
      </c>
      <c r="D36" t="s">
        <v>7</v>
      </c>
      <c r="E36" s="159" t="str">
        <f t="shared" si="2"/>
        <v>09.Reboco Interno</v>
      </c>
      <c r="F36" t="s">
        <v>61</v>
      </c>
      <c r="G36" t="s">
        <v>73</v>
      </c>
      <c r="H36" t="s">
        <v>62</v>
      </c>
      <c r="I36" s="221">
        <v>44522</v>
      </c>
      <c r="J36" s="221">
        <v>44526</v>
      </c>
      <c r="M36" s="117">
        <v>0</v>
      </c>
      <c r="N36" s="117">
        <v>0</v>
      </c>
      <c r="Q36" s="118">
        <v>0</v>
      </c>
      <c r="R36" s="156">
        <f>'Loc x Atv x Qtdes'!H11</f>
        <v>140.59178294805977</v>
      </c>
      <c r="S36" s="157">
        <f>VLOOKUP(D36,'R$ Atividades'!$A$3:$D$32,4,0)</f>
        <v>7</v>
      </c>
      <c r="T36" s="157">
        <f t="shared" si="0"/>
        <v>984.14248063641844</v>
      </c>
      <c r="U36" s="159">
        <f>VLOOKUP(I36,SEMANAS!$B$1:$C$301,2,0)</f>
        <v>15</v>
      </c>
      <c r="V36" s="159">
        <f>VLOOKUP(J36,SEMANAS!$B$1:$C$301,2,0)</f>
        <v>15</v>
      </c>
      <c r="W36" s="258">
        <f t="shared" si="1"/>
        <v>6.4128269102014396E-4</v>
      </c>
    </row>
    <row r="37" spans="1:23" x14ac:dyDescent="0.25">
      <c r="A37" s="159" t="s">
        <v>245</v>
      </c>
      <c r="B37" s="159" t="s">
        <v>100</v>
      </c>
      <c r="C37" t="s">
        <v>106</v>
      </c>
      <c r="D37" t="s">
        <v>8</v>
      </c>
      <c r="E37" s="159" t="str">
        <f t="shared" si="2"/>
        <v xml:space="preserve">10.Shaft </v>
      </c>
      <c r="F37" t="s">
        <v>61</v>
      </c>
      <c r="G37" t="s">
        <v>73</v>
      </c>
      <c r="H37" t="s">
        <v>78</v>
      </c>
      <c r="I37" s="221">
        <v>44552</v>
      </c>
      <c r="J37" s="221">
        <v>44554</v>
      </c>
      <c r="M37" s="117">
        <v>0</v>
      </c>
      <c r="N37" s="117">
        <v>0</v>
      </c>
      <c r="Q37" s="118">
        <v>0</v>
      </c>
      <c r="R37" s="156">
        <f>'Loc x Atv x Qtdes'!H12</f>
        <v>10.692769519929399</v>
      </c>
      <c r="S37" s="157">
        <f>VLOOKUP(D37,'R$ Atividades'!$A$3:$D$32,4,0)</f>
        <v>295.46807160325829</v>
      </c>
      <c r="T37" s="157">
        <f t="shared" si="0"/>
        <v>3159.3719901516374</v>
      </c>
      <c r="U37" s="159">
        <f>VLOOKUP(I37,SEMANAS!$B$1:$C$301,2,0)</f>
        <v>19</v>
      </c>
      <c r="V37" s="159">
        <f>VLOOKUP(J37,SEMANAS!$B$1:$C$301,2,0)</f>
        <v>19</v>
      </c>
      <c r="W37" s="258">
        <f t="shared" si="1"/>
        <v>2.0586963896405707E-3</v>
      </c>
    </row>
    <row r="38" spans="1:23" x14ac:dyDescent="0.25">
      <c r="A38" s="159" t="s">
        <v>245</v>
      </c>
      <c r="B38" s="159" t="s">
        <v>100</v>
      </c>
      <c r="C38" t="s">
        <v>107</v>
      </c>
      <c r="D38" t="s">
        <v>9</v>
      </c>
      <c r="E38" s="159" t="str">
        <f t="shared" si="2"/>
        <v>11.Impermeabilização do WC</v>
      </c>
      <c r="F38" t="s">
        <v>61</v>
      </c>
      <c r="G38" t="s">
        <v>73</v>
      </c>
      <c r="H38" t="s">
        <v>62</v>
      </c>
      <c r="I38" s="221">
        <v>44559</v>
      </c>
      <c r="J38" s="221">
        <v>44566</v>
      </c>
      <c r="M38" s="117">
        <v>0</v>
      </c>
      <c r="N38" s="117">
        <v>0</v>
      </c>
      <c r="Q38" s="118">
        <v>0</v>
      </c>
      <c r="R38" s="156">
        <f>'Loc x Atv x Qtdes'!H13</f>
        <v>6.0832145186999309</v>
      </c>
      <c r="S38" s="157">
        <f>VLOOKUP(D38,'R$ Atividades'!$A$3:$D$32,4,0)</f>
        <v>39.299999999999997</v>
      </c>
      <c r="T38" s="157">
        <f t="shared" si="0"/>
        <v>239.07033058490725</v>
      </c>
      <c r="U38" s="159">
        <f>VLOOKUP(I38,SEMANAS!$B$1:$C$301,2,0)</f>
        <v>20</v>
      </c>
      <c r="V38" s="159">
        <f>VLOOKUP(J38,SEMANAS!$B$1:$C$301,2,0)</f>
        <v>21</v>
      </c>
      <c r="W38" s="258">
        <f t="shared" si="1"/>
        <v>1.5578198071627009E-4</v>
      </c>
    </row>
    <row r="39" spans="1:23" x14ac:dyDescent="0.25">
      <c r="A39" s="159" t="s">
        <v>245</v>
      </c>
      <c r="B39" s="159" t="s">
        <v>100</v>
      </c>
      <c r="C39" t="s">
        <v>108</v>
      </c>
      <c r="D39" t="s">
        <v>10</v>
      </c>
      <c r="E39" s="159" t="str">
        <f t="shared" si="2"/>
        <v>12.Cerâmica</v>
      </c>
      <c r="F39" t="s">
        <v>61</v>
      </c>
      <c r="G39" t="s">
        <v>73</v>
      </c>
      <c r="H39" t="s">
        <v>62</v>
      </c>
      <c r="I39" s="221">
        <v>44566</v>
      </c>
      <c r="J39" s="221">
        <v>44573</v>
      </c>
      <c r="M39" s="117">
        <v>0</v>
      </c>
      <c r="N39" s="117">
        <v>0</v>
      </c>
      <c r="Q39" s="118">
        <v>0</v>
      </c>
      <c r="R39" s="156">
        <f>'Loc x Atv x Qtdes'!H14</f>
        <v>86.259384327231189</v>
      </c>
      <c r="S39" s="157">
        <f>VLOOKUP(D39,'R$ Atividades'!$A$3:$D$32,4,0)</f>
        <v>236.90944856477213</v>
      </c>
      <c r="T39" s="157">
        <f t="shared" si="0"/>
        <v>20435.663174501089</v>
      </c>
      <c r="U39" s="159">
        <f>VLOOKUP(I39,SEMANAS!$B$1:$C$301,2,0)</f>
        <v>21</v>
      </c>
      <c r="V39" s="159">
        <f>VLOOKUP(J39,SEMANAS!$B$1:$C$301,2,0)</f>
        <v>22</v>
      </c>
      <c r="W39" s="258">
        <f t="shared" si="1"/>
        <v>1.3316198956121315E-2</v>
      </c>
    </row>
    <row r="40" spans="1:23" x14ac:dyDescent="0.25">
      <c r="A40" s="159" t="s">
        <v>245</v>
      </c>
      <c r="B40" s="159" t="s">
        <v>100</v>
      </c>
      <c r="C40" t="s">
        <v>109</v>
      </c>
      <c r="D40" t="s">
        <v>11</v>
      </c>
      <c r="E40" s="159" t="str">
        <f t="shared" si="2"/>
        <v>13.Gesso Liso</v>
      </c>
      <c r="F40" t="s">
        <v>61</v>
      </c>
      <c r="G40" t="s">
        <v>73</v>
      </c>
      <c r="H40" t="s">
        <v>62</v>
      </c>
      <c r="I40" s="221">
        <v>44573</v>
      </c>
      <c r="J40" s="221">
        <v>44580</v>
      </c>
      <c r="M40" s="117">
        <v>0</v>
      </c>
      <c r="N40" s="117">
        <v>0</v>
      </c>
      <c r="Q40" s="118">
        <v>0</v>
      </c>
      <c r="R40" s="156">
        <f>'Loc x Atv x Qtdes'!H15</f>
        <v>447.45107827330213</v>
      </c>
      <c r="S40" s="157">
        <f>VLOOKUP(D40,'R$ Atividades'!$A$3:$D$32,4,0)</f>
        <v>15.222400000000006</v>
      </c>
      <c r="T40" s="157">
        <f t="shared" si="0"/>
        <v>6811.2792939075171</v>
      </c>
      <c r="U40" s="159">
        <f>VLOOKUP(I40,SEMANAS!$B$1:$C$301,2,0)</f>
        <v>22</v>
      </c>
      <c r="V40" s="159">
        <f>VLOOKUP(J40,SEMANAS!$B$1:$C$301,2,0)</f>
        <v>23</v>
      </c>
      <c r="W40" s="258">
        <f t="shared" si="1"/>
        <v>4.4383365222301543E-3</v>
      </c>
    </row>
    <row r="41" spans="1:23" x14ac:dyDescent="0.25">
      <c r="A41" s="159" t="s">
        <v>245</v>
      </c>
      <c r="B41" s="159" t="s">
        <v>100</v>
      </c>
      <c r="C41" t="s">
        <v>110</v>
      </c>
      <c r="D41" t="s">
        <v>12</v>
      </c>
      <c r="E41" s="159" t="str">
        <f t="shared" si="2"/>
        <v>14.Esquadria de Aluminio</v>
      </c>
      <c r="F41" t="s">
        <v>61</v>
      </c>
      <c r="G41" t="s">
        <v>73</v>
      </c>
      <c r="H41" t="s">
        <v>62</v>
      </c>
      <c r="I41" s="221">
        <v>44580</v>
      </c>
      <c r="J41" s="221">
        <v>44587</v>
      </c>
      <c r="M41" s="117">
        <v>0</v>
      </c>
      <c r="N41" s="117">
        <v>0</v>
      </c>
      <c r="Q41" s="118">
        <v>0</v>
      </c>
      <c r="R41" s="156">
        <f>'Loc x Atv x Qtdes'!H17</f>
        <v>21</v>
      </c>
      <c r="S41" s="157">
        <f>VLOOKUP(D41,'R$ Atividades'!$A$3:$D$32,4,0)</f>
        <v>1261.9047619047619</v>
      </c>
      <c r="T41" s="157">
        <f t="shared" si="0"/>
        <v>26500</v>
      </c>
      <c r="U41" s="159">
        <f>VLOOKUP(I41,SEMANAS!$B$1:$C$301,2,0)</f>
        <v>23</v>
      </c>
      <c r="V41" s="159">
        <f>VLOOKUP(J41,SEMANAS!$B$1:$C$301,2,0)</f>
        <v>24</v>
      </c>
      <c r="W41" s="258">
        <f t="shared" si="1"/>
        <v>1.7267816039242875E-2</v>
      </c>
    </row>
    <row r="42" spans="1:23" x14ac:dyDescent="0.25">
      <c r="A42" s="159" t="s">
        <v>245</v>
      </c>
      <c r="B42" s="159" t="s">
        <v>100</v>
      </c>
      <c r="C42" t="s">
        <v>111</v>
      </c>
      <c r="D42" t="s">
        <v>13</v>
      </c>
      <c r="E42" s="159" t="str">
        <f t="shared" si="2"/>
        <v>15.Fiação</v>
      </c>
      <c r="F42" t="s">
        <v>61</v>
      </c>
      <c r="G42" t="s">
        <v>73</v>
      </c>
      <c r="H42" t="s">
        <v>62</v>
      </c>
      <c r="I42" s="221">
        <v>44587</v>
      </c>
      <c r="J42" s="221">
        <v>44594</v>
      </c>
      <c r="M42" s="117">
        <v>0</v>
      </c>
      <c r="N42" s="117">
        <v>0</v>
      </c>
      <c r="Q42" s="118">
        <v>0</v>
      </c>
      <c r="R42" s="156">
        <f>'Loc x Atv x Qtdes'!H18</f>
        <v>4</v>
      </c>
      <c r="S42" s="157">
        <f>VLOOKUP(D42,'R$ Atividades'!$A$3:$D$32,4,0)</f>
        <v>1283.6297966501836</v>
      </c>
      <c r="T42" s="157">
        <f t="shared" si="0"/>
        <v>5134.5191866007344</v>
      </c>
      <c r="U42" s="159">
        <f>VLOOKUP(I42,SEMANAS!$B$1:$C$301,2,0)</f>
        <v>24</v>
      </c>
      <c r="V42" s="159">
        <f>VLOOKUP(J42,SEMANAS!$B$1:$C$301,2,0)</f>
        <v>25</v>
      </c>
      <c r="W42" s="258">
        <f t="shared" si="1"/>
        <v>3.3457333118560163E-3</v>
      </c>
    </row>
    <row r="43" spans="1:23" x14ac:dyDescent="0.25">
      <c r="A43" s="159" t="s">
        <v>245</v>
      </c>
      <c r="B43" s="159" t="s">
        <v>100</v>
      </c>
      <c r="C43" t="s">
        <v>112</v>
      </c>
      <c r="D43" t="s">
        <v>14</v>
      </c>
      <c r="E43" s="159" t="str">
        <f t="shared" si="2"/>
        <v>16.Forro</v>
      </c>
      <c r="F43" t="s">
        <v>61</v>
      </c>
      <c r="G43" t="s">
        <v>73</v>
      </c>
      <c r="H43" t="s">
        <v>62</v>
      </c>
      <c r="I43" s="221">
        <v>44594</v>
      </c>
      <c r="J43" s="221">
        <v>44601</v>
      </c>
      <c r="M43" s="117">
        <v>0</v>
      </c>
      <c r="N43" s="117">
        <v>0</v>
      </c>
      <c r="Q43" s="118">
        <v>0</v>
      </c>
      <c r="R43" s="156">
        <f>'Loc x Atv x Qtdes'!H19</f>
        <v>29.287836207698309</v>
      </c>
      <c r="S43" s="157">
        <f>VLOOKUP(D43,'R$ Atividades'!$A$3:$D$32,4,0)</f>
        <v>78.445334999999986</v>
      </c>
      <c r="T43" s="157">
        <f t="shared" si="0"/>
        <v>2297.4941227380232</v>
      </c>
      <c r="U43" s="159">
        <f>VLOOKUP(I43,SEMANAS!$B$1:$C$301,2,0)</f>
        <v>25</v>
      </c>
      <c r="V43" s="159">
        <f>VLOOKUP(J43,SEMANAS!$B$1:$C$301,2,0)</f>
        <v>26</v>
      </c>
      <c r="W43" s="258">
        <f t="shared" si="1"/>
        <v>1.4970832401012028E-3</v>
      </c>
    </row>
    <row r="44" spans="1:23" x14ac:dyDescent="0.25">
      <c r="A44" s="159" t="s">
        <v>245</v>
      </c>
      <c r="B44" s="159" t="s">
        <v>100</v>
      </c>
      <c r="C44" t="s">
        <v>113</v>
      </c>
      <c r="D44" t="s">
        <v>226</v>
      </c>
      <c r="E44" s="159" t="str">
        <f t="shared" si="2"/>
        <v>17.Revestimento da Circulação</v>
      </c>
      <c r="F44" t="s">
        <v>61</v>
      </c>
      <c r="G44" t="s">
        <v>73</v>
      </c>
      <c r="H44" t="s">
        <v>62</v>
      </c>
      <c r="I44" s="221">
        <v>44601</v>
      </c>
      <c r="J44" s="221">
        <v>44608</v>
      </c>
      <c r="M44" s="117">
        <v>0</v>
      </c>
      <c r="N44" s="117">
        <v>0</v>
      </c>
      <c r="Q44" s="118">
        <v>0</v>
      </c>
      <c r="R44" s="156">
        <f>'Loc x Atv x Qtdes'!H21</f>
        <v>22.5</v>
      </c>
      <c r="S44" s="157">
        <f>VLOOKUP(D44,'R$ Atividades'!$A$3:$D$32,4,0)</f>
        <v>160.77478755454416</v>
      </c>
      <c r="T44" s="157">
        <f t="shared" si="0"/>
        <v>3617.4327199772438</v>
      </c>
      <c r="U44" s="159">
        <f>VLOOKUP(I44,SEMANAS!$B$1:$C$301,2,0)</f>
        <v>26</v>
      </c>
      <c r="V44" s="159">
        <f>VLOOKUP(J44,SEMANAS!$B$1:$C$301,2,0)</f>
        <v>27</v>
      </c>
      <c r="W44" s="258">
        <f t="shared" si="1"/>
        <v>2.3571759525624538E-3</v>
      </c>
    </row>
    <row r="45" spans="1:23" x14ac:dyDescent="0.25">
      <c r="A45" s="159" t="s">
        <v>245</v>
      </c>
      <c r="B45" s="159" t="s">
        <v>100</v>
      </c>
      <c r="C45" t="s">
        <v>114</v>
      </c>
      <c r="D45" t="s">
        <v>15</v>
      </c>
      <c r="E45" s="159" t="str">
        <f t="shared" si="2"/>
        <v>18.Disjuntores e CD</v>
      </c>
      <c r="F45" t="s">
        <v>61</v>
      </c>
      <c r="G45" t="s">
        <v>73</v>
      </c>
      <c r="H45" t="s">
        <v>78</v>
      </c>
      <c r="I45" s="221">
        <v>44608</v>
      </c>
      <c r="J45" s="221">
        <v>44610</v>
      </c>
      <c r="M45" s="117">
        <v>0</v>
      </c>
      <c r="N45" s="117">
        <v>0</v>
      </c>
      <c r="Q45" s="118">
        <v>0</v>
      </c>
      <c r="R45" s="156">
        <f>'Loc x Atv x Qtdes'!H20</f>
        <v>4</v>
      </c>
      <c r="S45" s="157">
        <f>VLOOKUP(D45,'R$ Atividades'!$A$3:$D$32,4,0)</f>
        <v>350</v>
      </c>
      <c r="T45" s="157">
        <f t="shared" si="0"/>
        <v>1400</v>
      </c>
      <c r="U45" s="159">
        <f>VLOOKUP(I45,SEMANAS!$B$1:$C$301,2,0)</f>
        <v>27</v>
      </c>
      <c r="V45" s="159">
        <f>VLOOKUP(J45,SEMANAS!$B$1:$C$301,2,0)</f>
        <v>27</v>
      </c>
      <c r="W45" s="258">
        <f t="shared" si="1"/>
        <v>9.1226197943169898E-4</v>
      </c>
    </row>
    <row r="46" spans="1:23" x14ac:dyDescent="0.25">
      <c r="A46" s="159" t="s">
        <v>245</v>
      </c>
      <c r="B46" s="159" t="s">
        <v>100</v>
      </c>
      <c r="C46" t="s">
        <v>115</v>
      </c>
      <c r="D46" t="s">
        <v>17</v>
      </c>
      <c r="E46" s="159" t="str">
        <f t="shared" si="2"/>
        <v>19.Pintura Interna - 1ªdmão</v>
      </c>
      <c r="F46" t="s">
        <v>61</v>
      </c>
      <c r="G46" t="s">
        <v>73</v>
      </c>
      <c r="H46" t="s">
        <v>62</v>
      </c>
      <c r="I46" s="221">
        <v>44615</v>
      </c>
      <c r="J46" s="221">
        <v>44622</v>
      </c>
      <c r="M46" s="117">
        <v>0</v>
      </c>
      <c r="N46" s="117">
        <v>0</v>
      </c>
      <c r="Q46" s="118">
        <v>0</v>
      </c>
      <c r="R46" s="156">
        <f>'Loc x Atv x Qtdes'!H22</f>
        <v>476.73891448100045</v>
      </c>
      <c r="S46" s="157">
        <f>VLOOKUP(D46,'R$ Atividades'!$A$3:$D$32,4,0)</f>
        <v>31.043507801912533</v>
      </c>
      <c r="T46" s="157">
        <f t="shared" si="0"/>
        <v>14799.64821116625</v>
      </c>
      <c r="U46" s="159">
        <f>VLOOKUP(I46,SEMANAS!$B$1:$C$301,2,0)</f>
        <v>28</v>
      </c>
      <c r="V46" s="159">
        <f>VLOOKUP(J46,SEMANAS!$B$1:$C$301,2,0)</f>
        <v>29</v>
      </c>
      <c r="W46" s="258">
        <f t="shared" si="1"/>
        <v>9.6436831228652337E-3</v>
      </c>
    </row>
    <row r="47" spans="1:23" x14ac:dyDescent="0.25">
      <c r="A47" s="159" t="s">
        <v>245</v>
      </c>
      <c r="B47" s="159" t="s">
        <v>100</v>
      </c>
      <c r="C47" t="s">
        <v>116</v>
      </c>
      <c r="D47" t="s">
        <v>18</v>
      </c>
      <c r="E47" s="159" t="str">
        <f t="shared" si="2"/>
        <v>20.Louças</v>
      </c>
      <c r="F47" t="s">
        <v>61</v>
      </c>
      <c r="G47" t="s">
        <v>73</v>
      </c>
      <c r="H47" t="s">
        <v>62</v>
      </c>
      <c r="I47" s="221">
        <v>44622</v>
      </c>
      <c r="J47" s="221">
        <v>44629</v>
      </c>
      <c r="M47" s="117">
        <v>0</v>
      </c>
      <c r="N47" s="117">
        <v>0</v>
      </c>
      <c r="Q47" s="118">
        <v>0</v>
      </c>
      <c r="R47" s="156">
        <f>'Loc x Atv x Qtdes'!H23</f>
        <v>16</v>
      </c>
      <c r="S47" s="157">
        <f>VLOOKUP(D47,'R$ Atividades'!$A$3:$D$32,4,0)</f>
        <v>327.25146699999999</v>
      </c>
      <c r="T47" s="157">
        <f t="shared" si="0"/>
        <v>5236.0234719999999</v>
      </c>
      <c r="U47" s="159">
        <f>VLOOKUP(I47,SEMANAS!$B$1:$C$301,2,0)</f>
        <v>29</v>
      </c>
      <c r="V47" s="159">
        <f>VLOOKUP(J47,SEMANAS!$B$1:$C$301,2,0)</f>
        <v>30</v>
      </c>
      <c r="W47" s="258">
        <f t="shared" si="1"/>
        <v>3.4118750977982551E-3</v>
      </c>
    </row>
    <row r="48" spans="1:23" x14ac:dyDescent="0.25">
      <c r="A48" s="159" t="s">
        <v>245</v>
      </c>
      <c r="B48" s="159" t="s">
        <v>100</v>
      </c>
      <c r="C48" t="s">
        <v>117</v>
      </c>
      <c r="D48" t="s">
        <v>221</v>
      </c>
      <c r="E48" s="159" t="str">
        <f t="shared" si="2"/>
        <v>22.Esquadria de Ferro</v>
      </c>
      <c r="F48" t="s">
        <v>61</v>
      </c>
      <c r="G48" t="s">
        <v>73</v>
      </c>
      <c r="H48" t="s">
        <v>91</v>
      </c>
      <c r="I48" s="221">
        <v>44622</v>
      </c>
      <c r="J48" s="221">
        <v>44624</v>
      </c>
      <c r="M48" s="117">
        <v>0</v>
      </c>
      <c r="N48" s="117">
        <v>0</v>
      </c>
      <c r="Q48" s="118">
        <v>0</v>
      </c>
      <c r="R48" s="156">
        <f>'Loc x Atv x Qtdes'!H16</f>
        <v>4.1748314050052171</v>
      </c>
      <c r="S48" s="157">
        <f>VLOOKUP(D48,'R$ Atividades'!$A$3:$D$32,4,0)</f>
        <v>492</v>
      </c>
      <c r="T48" s="157">
        <f t="shared" si="0"/>
        <v>2054.0170512625668</v>
      </c>
      <c r="U48" s="159">
        <f>VLOOKUP(I48,SEMANAS!$B$1:$C$301,2,0)</f>
        <v>29</v>
      </c>
      <c r="V48" s="159">
        <f>VLOOKUP(J48,SEMANAS!$B$1:$C$301,2,0)</f>
        <v>29</v>
      </c>
      <c r="W48" s="258">
        <f t="shared" si="1"/>
        <v>1.3384297578366076E-3</v>
      </c>
    </row>
    <row r="49" spans="1:23" x14ac:dyDescent="0.25">
      <c r="A49" s="159" t="s">
        <v>245</v>
      </c>
      <c r="B49" s="159" t="s">
        <v>100</v>
      </c>
      <c r="C49" t="s">
        <v>118</v>
      </c>
      <c r="D49" t="s">
        <v>19</v>
      </c>
      <c r="E49" s="159" t="str">
        <f t="shared" si="2"/>
        <v>21.Portas de Madeira</v>
      </c>
      <c r="F49" t="s">
        <v>61</v>
      </c>
      <c r="G49" t="s">
        <v>73</v>
      </c>
      <c r="H49" t="s">
        <v>62</v>
      </c>
      <c r="I49" s="221">
        <v>44629</v>
      </c>
      <c r="J49" s="221">
        <v>44636</v>
      </c>
      <c r="M49" s="117">
        <v>0</v>
      </c>
      <c r="N49" s="117">
        <v>0</v>
      </c>
      <c r="Q49" s="118">
        <v>0</v>
      </c>
      <c r="R49" s="156">
        <f>'Loc x Atv x Qtdes'!H24</f>
        <v>20</v>
      </c>
      <c r="S49" s="157">
        <f>VLOOKUP(D49,'R$ Atividades'!$A$3:$D$32,4,0)</f>
        <v>520</v>
      </c>
      <c r="T49" s="157">
        <f t="shared" si="0"/>
        <v>10400</v>
      </c>
      <c r="U49" s="159">
        <f>VLOOKUP(I49,SEMANAS!$B$1:$C$301,2,0)</f>
        <v>30</v>
      </c>
      <c r="V49" s="159">
        <f>VLOOKUP(J49,SEMANAS!$B$1:$C$301,2,0)</f>
        <v>31</v>
      </c>
      <c r="W49" s="258">
        <f t="shared" si="1"/>
        <v>6.7768032757783356E-3</v>
      </c>
    </row>
    <row r="50" spans="1:23" x14ac:dyDescent="0.25">
      <c r="A50" s="159" t="s">
        <v>245</v>
      </c>
      <c r="B50" s="159" t="s">
        <v>100</v>
      </c>
      <c r="C50" t="s">
        <v>119</v>
      </c>
      <c r="D50" t="s">
        <v>225</v>
      </c>
      <c r="E50" s="159" t="str">
        <f t="shared" si="2"/>
        <v>23.Piso Vinilico</v>
      </c>
      <c r="F50" t="s">
        <v>61</v>
      </c>
      <c r="G50" t="s">
        <v>73</v>
      </c>
      <c r="H50" t="s">
        <v>62</v>
      </c>
      <c r="I50" s="221">
        <v>44636</v>
      </c>
      <c r="J50" s="221">
        <v>44643</v>
      </c>
      <c r="M50" s="117">
        <v>0</v>
      </c>
      <c r="N50" s="117">
        <v>0</v>
      </c>
      <c r="Q50" s="118">
        <v>0</v>
      </c>
      <c r="R50" s="156">
        <f>'Loc x Atv x Qtdes'!H25</f>
        <v>80.875776209597902</v>
      </c>
      <c r="S50" s="157">
        <f>VLOOKUP(D50,'R$ Atividades'!$A$3:$D$32,4,0)</f>
        <v>162.85785630043145</v>
      </c>
      <c r="T50" s="157">
        <f t="shared" si="0"/>
        <v>13171.255540128548</v>
      </c>
      <c r="U50" s="159">
        <f>VLOOKUP(I50,SEMANAS!$B$1:$C$301,2,0)</f>
        <v>31</v>
      </c>
      <c r="V50" s="159">
        <f>VLOOKUP(J50,SEMANAS!$B$1:$C$301,2,0)</f>
        <v>32</v>
      </c>
      <c r="W50" s="258">
        <f t="shared" si="1"/>
        <v>8.5825968933131436E-3</v>
      </c>
    </row>
    <row r="51" spans="1:23" x14ac:dyDescent="0.25">
      <c r="A51" s="159" t="s">
        <v>245</v>
      </c>
      <c r="B51" s="159" t="s">
        <v>100</v>
      </c>
      <c r="C51" t="s">
        <v>120</v>
      </c>
      <c r="D51" t="s">
        <v>94</v>
      </c>
      <c r="E51" s="159" t="str">
        <f t="shared" si="2"/>
        <v>24.Metais</v>
      </c>
      <c r="F51" t="s">
        <v>61</v>
      </c>
      <c r="G51" t="s">
        <v>73</v>
      </c>
      <c r="H51" t="s">
        <v>78</v>
      </c>
      <c r="I51" s="221">
        <v>44650</v>
      </c>
      <c r="J51" s="221">
        <v>44652</v>
      </c>
      <c r="M51" s="117">
        <v>0</v>
      </c>
      <c r="N51" s="117">
        <v>0</v>
      </c>
      <c r="Q51" s="118">
        <v>0</v>
      </c>
      <c r="R51" s="156">
        <f>'Loc x Atv x Qtdes'!H26</f>
        <v>12</v>
      </c>
      <c r="S51" s="157">
        <f>VLOOKUP(D51,'R$ Atividades'!$A$3:$D$32,4,0)</f>
        <v>111.67</v>
      </c>
      <c r="T51" s="157">
        <f t="shared" si="0"/>
        <v>1340.04</v>
      </c>
      <c r="U51" s="159">
        <f>VLOOKUP(I51,SEMANAS!$B$1:$C$301,2,0)</f>
        <v>33</v>
      </c>
      <c r="V51" s="159">
        <f>VLOOKUP(J51,SEMANAS!$B$1:$C$301,2,0)</f>
        <v>33</v>
      </c>
      <c r="W51" s="258">
        <f t="shared" si="1"/>
        <v>8.7319110208403843E-4</v>
      </c>
    </row>
    <row r="52" spans="1:23" x14ac:dyDescent="0.25">
      <c r="A52" s="159" t="s">
        <v>245</v>
      </c>
      <c r="B52" s="159" t="s">
        <v>100</v>
      </c>
      <c r="C52" t="s">
        <v>121</v>
      </c>
      <c r="D52" t="s">
        <v>96</v>
      </c>
      <c r="E52" s="159" t="str">
        <f t="shared" si="2"/>
        <v>25.Acabamentos Elétricos</v>
      </c>
      <c r="F52" t="s">
        <v>61</v>
      </c>
      <c r="G52" t="s">
        <v>73</v>
      </c>
      <c r="H52" t="s">
        <v>78</v>
      </c>
      <c r="I52" s="221">
        <v>44650</v>
      </c>
      <c r="J52" s="221">
        <v>44652</v>
      </c>
      <c r="M52" s="117">
        <v>0</v>
      </c>
      <c r="N52" s="117">
        <v>0</v>
      </c>
      <c r="Q52" s="118">
        <v>0</v>
      </c>
      <c r="R52" s="156">
        <f>'Loc x Atv x Qtdes'!H27</f>
        <v>4</v>
      </c>
      <c r="S52" s="157">
        <f>VLOOKUP(D52,'R$ Atividades'!$A$3:$D$33,4,0)</f>
        <v>0</v>
      </c>
      <c r="T52" s="157">
        <f t="shared" si="0"/>
        <v>0</v>
      </c>
      <c r="U52" s="159">
        <f>VLOOKUP(I52,SEMANAS!$B$1:$C$301,2,0)</f>
        <v>33</v>
      </c>
      <c r="V52" s="159">
        <f>VLOOKUP(J52,SEMANAS!$B$1:$C$301,2,0)</f>
        <v>33</v>
      </c>
      <c r="W52" s="258">
        <f t="shared" si="1"/>
        <v>0</v>
      </c>
    </row>
    <row r="53" spans="1:23" x14ac:dyDescent="0.25">
      <c r="A53" s="159" t="s">
        <v>245</v>
      </c>
      <c r="B53" s="159" t="s">
        <v>100</v>
      </c>
      <c r="C53" t="s">
        <v>122</v>
      </c>
      <c r="D53" t="s">
        <v>23</v>
      </c>
      <c r="E53" s="159" t="str">
        <f t="shared" si="2"/>
        <v>26.Pintura Final</v>
      </c>
      <c r="F53" t="s">
        <v>61</v>
      </c>
      <c r="G53" t="s">
        <v>73</v>
      </c>
      <c r="H53" t="s">
        <v>62</v>
      </c>
      <c r="I53" s="221">
        <v>44657</v>
      </c>
      <c r="J53" s="221">
        <v>44664</v>
      </c>
      <c r="M53" s="117">
        <v>0</v>
      </c>
      <c r="N53" s="117">
        <v>0</v>
      </c>
      <c r="Q53" s="118">
        <v>0</v>
      </c>
      <c r="R53" s="156">
        <f>'Loc x Atv x Qtdes'!H28</f>
        <v>614.56297040815116</v>
      </c>
      <c r="S53" s="157">
        <f>VLOOKUP(D53,'R$ Atividades'!$A$3:$D$32,4,0)</f>
        <v>6</v>
      </c>
      <c r="T53" s="157">
        <f t="shared" si="0"/>
        <v>3687.377822448907</v>
      </c>
      <c r="U53" s="159">
        <f>VLOOKUP(I53,SEMANAS!$B$1:$C$301,2,0)</f>
        <v>34</v>
      </c>
      <c r="V53" s="159">
        <f>VLOOKUP(J53,SEMANAS!$B$1:$C$301,2,0)</f>
        <v>35</v>
      </c>
      <c r="W53" s="258">
        <f t="shared" si="1"/>
        <v>2.4027532794427056E-3</v>
      </c>
    </row>
    <row r="54" spans="1:23" x14ac:dyDescent="0.25">
      <c r="A54" s="159" t="s">
        <v>245</v>
      </c>
      <c r="B54" s="159" t="s">
        <v>100</v>
      </c>
      <c r="C54" t="s">
        <v>123</v>
      </c>
      <c r="D54" t="s">
        <v>27</v>
      </c>
      <c r="E54" s="159" t="str">
        <f t="shared" si="2"/>
        <v>27.Complementação e Limpeza</v>
      </c>
      <c r="F54" t="s">
        <v>61</v>
      </c>
      <c r="G54" t="s">
        <v>73</v>
      </c>
      <c r="H54" t="s">
        <v>78</v>
      </c>
      <c r="I54" s="221">
        <v>44671</v>
      </c>
      <c r="J54" s="221">
        <v>44673</v>
      </c>
      <c r="M54" s="117">
        <v>0</v>
      </c>
      <c r="N54" s="117">
        <v>0</v>
      </c>
      <c r="Q54" s="118">
        <v>0</v>
      </c>
      <c r="R54" s="156">
        <f>'Loc x Atv x Qtdes'!H31</f>
        <v>0.25</v>
      </c>
      <c r="S54" s="157">
        <f>VLOOKUP(D54,'R$ Atividades'!$A$3:$D$32,4,0)</f>
        <v>2000</v>
      </c>
      <c r="T54" s="157">
        <f t="shared" si="0"/>
        <v>500</v>
      </c>
      <c r="U54" s="159">
        <f>VLOOKUP(I54,SEMANAS!$B$1:$C$301,2,0)</f>
        <v>36</v>
      </c>
      <c r="V54" s="159">
        <f>VLOOKUP(J54,SEMANAS!$B$1:$C$301,2,0)</f>
        <v>36</v>
      </c>
      <c r="W54" s="258">
        <f t="shared" si="1"/>
        <v>3.2580784979703537E-4</v>
      </c>
    </row>
    <row r="55" spans="1:23" x14ac:dyDescent="0.25">
      <c r="A55" s="159"/>
      <c r="B55" s="159"/>
      <c r="C55" t="s">
        <v>124</v>
      </c>
      <c r="D55" t="s">
        <v>125</v>
      </c>
      <c r="E55" s="159"/>
      <c r="H55" t="s">
        <v>126</v>
      </c>
      <c r="I55" s="221">
        <v>44494</v>
      </c>
      <c r="J55" s="221">
        <v>44678</v>
      </c>
      <c r="M55" s="117">
        <v>0</v>
      </c>
      <c r="N55" s="117">
        <v>0</v>
      </c>
      <c r="Q55" s="118">
        <v>0</v>
      </c>
      <c r="S55" s="119"/>
      <c r="U55" s="159">
        <f>VLOOKUP(I55,SEMANAS!$B$1:$C$301,2,0)</f>
        <v>11</v>
      </c>
      <c r="V55" s="159">
        <f>VLOOKUP(J55,SEMANAS!$B$1:$C$301,2,0)</f>
        <v>37</v>
      </c>
    </row>
    <row r="56" spans="1:23" x14ac:dyDescent="0.25">
      <c r="A56" s="159" t="s">
        <v>245</v>
      </c>
      <c r="B56" s="159" t="s">
        <v>125</v>
      </c>
      <c r="C56" t="s">
        <v>127</v>
      </c>
      <c r="D56" t="s">
        <v>5</v>
      </c>
      <c r="E56" s="159" t="str">
        <f t="shared" si="2"/>
        <v>06.Alvenaria Estrutural</v>
      </c>
      <c r="F56" t="s">
        <v>61</v>
      </c>
      <c r="G56" t="s">
        <v>73</v>
      </c>
      <c r="H56" t="s">
        <v>62</v>
      </c>
      <c r="I56" s="221">
        <v>44494</v>
      </c>
      <c r="J56" s="221">
        <v>44498</v>
      </c>
      <c r="M56" s="117">
        <v>0</v>
      </c>
      <c r="N56" s="117">
        <v>0</v>
      </c>
      <c r="Q56" s="118">
        <v>0</v>
      </c>
      <c r="R56" s="156">
        <f>'Loc x Atv x Qtdes'!I8</f>
        <v>390.69827335212221</v>
      </c>
      <c r="S56" s="157">
        <f>VLOOKUP(D56,'R$ Atividades'!$A$3:$D$32,4,0)</f>
        <v>247.89395397660905</v>
      </c>
      <c r="T56" s="157">
        <f t="shared" si="0"/>
        <v>96851.739793091605</v>
      </c>
      <c r="U56" s="159">
        <f>VLOOKUP(I56,SEMANAS!$B$1:$C$301,2,0)</f>
        <v>11</v>
      </c>
      <c r="V56" s="159">
        <f>VLOOKUP(J56,SEMANAS!$B$1:$C$301,2,0)</f>
        <v>11</v>
      </c>
      <c r="W56" s="258">
        <f t="shared" si="1"/>
        <v>6.3110114182178281E-2</v>
      </c>
    </row>
    <row r="57" spans="1:23" x14ac:dyDescent="0.25">
      <c r="A57" s="159" t="s">
        <v>245</v>
      </c>
      <c r="B57" s="159" t="s">
        <v>125</v>
      </c>
      <c r="C57" t="s">
        <v>128</v>
      </c>
      <c r="D57" t="s">
        <v>6</v>
      </c>
      <c r="E57" s="159" t="str">
        <f t="shared" si="2"/>
        <v>07.Estrutura Moldado in Loco</v>
      </c>
      <c r="F57" t="s">
        <v>61</v>
      </c>
      <c r="G57" t="s">
        <v>73</v>
      </c>
      <c r="H57" t="s">
        <v>62</v>
      </c>
      <c r="I57" s="221">
        <v>44501</v>
      </c>
      <c r="J57" s="221">
        <v>44505</v>
      </c>
      <c r="M57" s="117">
        <v>0</v>
      </c>
      <c r="N57" s="117">
        <v>0</v>
      </c>
      <c r="Q57" s="118">
        <v>0</v>
      </c>
      <c r="R57" s="156">
        <f>'Loc x Atv x Qtdes'!I9</f>
        <v>25.439852607935705</v>
      </c>
      <c r="S57" s="157">
        <f>VLOOKUP(D57,'R$ Atividades'!$A$3:$D$32,4,0)</f>
        <v>2550.8020330415566</v>
      </c>
      <c r="T57" s="157">
        <f t="shared" si="0"/>
        <v>64892.027752599941</v>
      </c>
      <c r="U57" s="159">
        <f>VLOOKUP(I57,SEMANAS!$B$1:$C$301,2,0)</f>
        <v>12</v>
      </c>
      <c r="V57" s="159">
        <f>VLOOKUP(J57,SEMANAS!$B$1:$C$301,2,0)</f>
        <v>12</v>
      </c>
      <c r="W57" s="258">
        <f t="shared" si="1"/>
        <v>4.2284664062088265E-2</v>
      </c>
    </row>
    <row r="58" spans="1:23" x14ac:dyDescent="0.25">
      <c r="A58" s="159" t="s">
        <v>245</v>
      </c>
      <c r="B58" s="159" t="s">
        <v>125</v>
      </c>
      <c r="C58" t="s">
        <v>129</v>
      </c>
      <c r="D58" t="s">
        <v>224</v>
      </c>
      <c r="E58" s="159" t="str">
        <f t="shared" si="2"/>
        <v>08.Instalações</v>
      </c>
      <c r="F58" t="s">
        <v>61</v>
      </c>
      <c r="G58" t="s">
        <v>73</v>
      </c>
      <c r="H58" t="s">
        <v>62</v>
      </c>
      <c r="I58" s="221">
        <v>44515</v>
      </c>
      <c r="J58" s="221">
        <v>44519</v>
      </c>
      <c r="M58" s="117">
        <v>0</v>
      </c>
      <c r="N58" s="117">
        <v>0</v>
      </c>
      <c r="Q58" s="118">
        <v>0</v>
      </c>
      <c r="R58" s="156">
        <f>'Loc x Atv x Qtdes'!I10</f>
        <v>1</v>
      </c>
      <c r="S58" s="157">
        <f>VLOOKUP(D58,'R$ Atividades'!$A$3:$D$32,4,0)</f>
        <v>13455.889210118192</v>
      </c>
      <c r="T58" s="157">
        <f t="shared" si="0"/>
        <v>13455.889210118192</v>
      </c>
      <c r="U58" s="159">
        <f>VLOOKUP(I58,SEMANAS!$B$1:$C$301,2,0)</f>
        <v>14</v>
      </c>
      <c r="V58" s="159">
        <f>VLOOKUP(J58,SEMANAS!$B$1:$C$301,2,0)</f>
        <v>14</v>
      </c>
      <c r="W58" s="258">
        <f t="shared" si="1"/>
        <v>8.768068661311473E-3</v>
      </c>
    </row>
    <row r="59" spans="1:23" x14ac:dyDescent="0.25">
      <c r="A59" s="159" t="s">
        <v>245</v>
      </c>
      <c r="B59" s="159" t="s">
        <v>125</v>
      </c>
      <c r="C59" t="s">
        <v>130</v>
      </c>
      <c r="D59" t="s">
        <v>7</v>
      </c>
      <c r="E59" s="159" t="str">
        <f t="shared" si="2"/>
        <v>09.Reboco Interno</v>
      </c>
      <c r="F59" t="s">
        <v>61</v>
      </c>
      <c r="G59" t="s">
        <v>73</v>
      </c>
      <c r="H59" t="s">
        <v>62</v>
      </c>
      <c r="I59" s="221">
        <v>44529</v>
      </c>
      <c r="J59" s="221">
        <v>44533</v>
      </c>
      <c r="M59" s="117">
        <v>0</v>
      </c>
      <c r="N59" s="117">
        <v>0</v>
      </c>
      <c r="Q59" s="118">
        <v>0</v>
      </c>
      <c r="R59" s="156">
        <f>'Loc x Atv x Qtdes'!I11</f>
        <v>140.59178294805977</v>
      </c>
      <c r="S59" s="157">
        <f>VLOOKUP(D59,'R$ Atividades'!$A$3:$D$32,4,0)</f>
        <v>7</v>
      </c>
      <c r="T59" s="157">
        <f t="shared" si="0"/>
        <v>984.14248063641844</v>
      </c>
      <c r="U59" s="159">
        <f>VLOOKUP(I59,SEMANAS!$B$1:$C$301,2,0)</f>
        <v>16</v>
      </c>
      <c r="V59" s="159">
        <f>VLOOKUP(J59,SEMANAS!$B$1:$C$301,2,0)</f>
        <v>16</v>
      </c>
      <c r="W59" s="258">
        <f t="shared" si="1"/>
        <v>6.4128269102014396E-4</v>
      </c>
    </row>
    <row r="60" spans="1:23" x14ac:dyDescent="0.25">
      <c r="A60" s="159" t="s">
        <v>245</v>
      </c>
      <c r="B60" s="159" t="s">
        <v>125</v>
      </c>
      <c r="C60" t="s">
        <v>131</v>
      </c>
      <c r="D60" t="s">
        <v>8</v>
      </c>
      <c r="E60" s="159" t="str">
        <f t="shared" si="2"/>
        <v xml:space="preserve">10.Shaft </v>
      </c>
      <c r="F60" t="s">
        <v>61</v>
      </c>
      <c r="G60" t="s">
        <v>73</v>
      </c>
      <c r="H60" t="s">
        <v>78</v>
      </c>
      <c r="I60" s="221">
        <v>44557</v>
      </c>
      <c r="J60" s="221">
        <v>44559</v>
      </c>
      <c r="M60" s="117">
        <v>0</v>
      </c>
      <c r="N60" s="117">
        <v>0</v>
      </c>
      <c r="Q60" s="118">
        <v>0</v>
      </c>
      <c r="R60" s="156">
        <f>'Loc x Atv x Qtdes'!I12</f>
        <v>10.692769519929399</v>
      </c>
      <c r="S60" s="157">
        <f>VLOOKUP(D60,'R$ Atividades'!$A$3:$D$32,4,0)</f>
        <v>295.46807160325829</v>
      </c>
      <c r="T60" s="157">
        <f t="shared" si="0"/>
        <v>3159.3719901516374</v>
      </c>
      <c r="U60" s="159">
        <f>VLOOKUP(I60,SEMANAS!$B$1:$C$301,2,0)</f>
        <v>20</v>
      </c>
      <c r="V60" s="159">
        <f>VLOOKUP(J60,SEMANAS!$B$1:$C$301,2,0)</f>
        <v>20</v>
      </c>
      <c r="W60" s="258">
        <f t="shared" si="1"/>
        <v>2.0586963896405707E-3</v>
      </c>
    </row>
    <row r="61" spans="1:23" x14ac:dyDescent="0.25">
      <c r="A61" s="159" t="s">
        <v>245</v>
      </c>
      <c r="B61" s="159" t="s">
        <v>125</v>
      </c>
      <c r="C61" t="s">
        <v>132</v>
      </c>
      <c r="D61" t="s">
        <v>9</v>
      </c>
      <c r="E61" s="159" t="str">
        <f t="shared" si="2"/>
        <v>11.Impermeabilização do WC</v>
      </c>
      <c r="F61" t="s">
        <v>61</v>
      </c>
      <c r="G61" t="s">
        <v>73</v>
      </c>
      <c r="H61" t="s">
        <v>62</v>
      </c>
      <c r="I61" s="221">
        <v>44566</v>
      </c>
      <c r="J61" s="221">
        <v>44573</v>
      </c>
      <c r="M61" s="117">
        <v>0</v>
      </c>
      <c r="N61" s="117">
        <v>0</v>
      </c>
      <c r="Q61" s="118">
        <v>0</v>
      </c>
      <c r="R61" s="156">
        <f>'Loc x Atv x Qtdes'!I13</f>
        <v>6.0832145186999309</v>
      </c>
      <c r="S61" s="157">
        <f>VLOOKUP(D61,'R$ Atividades'!$A$3:$D$32,4,0)</f>
        <v>39.299999999999997</v>
      </c>
      <c r="T61" s="157">
        <f t="shared" si="0"/>
        <v>239.07033058490725</v>
      </c>
      <c r="U61" s="159">
        <f>VLOOKUP(I61,SEMANAS!$B$1:$C$301,2,0)</f>
        <v>21</v>
      </c>
      <c r="V61" s="159">
        <f>VLOOKUP(J61,SEMANAS!$B$1:$C$301,2,0)</f>
        <v>22</v>
      </c>
      <c r="W61" s="258">
        <f t="shared" si="1"/>
        <v>1.5578198071627009E-4</v>
      </c>
    </row>
    <row r="62" spans="1:23" x14ac:dyDescent="0.25">
      <c r="A62" s="159" t="s">
        <v>245</v>
      </c>
      <c r="B62" s="159" t="s">
        <v>125</v>
      </c>
      <c r="C62" t="s">
        <v>133</v>
      </c>
      <c r="D62" t="s">
        <v>10</v>
      </c>
      <c r="E62" s="159" t="str">
        <f t="shared" si="2"/>
        <v>12.Cerâmica</v>
      </c>
      <c r="F62" t="s">
        <v>61</v>
      </c>
      <c r="G62" t="s">
        <v>73</v>
      </c>
      <c r="H62" t="s">
        <v>62</v>
      </c>
      <c r="I62" s="221">
        <v>44573</v>
      </c>
      <c r="J62" s="221">
        <v>44580</v>
      </c>
      <c r="M62" s="117">
        <v>0</v>
      </c>
      <c r="N62" s="117">
        <v>0</v>
      </c>
      <c r="Q62" s="118">
        <v>0</v>
      </c>
      <c r="R62" s="156">
        <f>'Loc x Atv x Qtdes'!I14</f>
        <v>86.259384327231189</v>
      </c>
      <c r="S62" s="157">
        <f>VLOOKUP(D62,'R$ Atividades'!$A$3:$D$32,4,0)</f>
        <v>236.90944856477213</v>
      </c>
      <c r="T62" s="157">
        <f t="shared" si="0"/>
        <v>20435.663174501089</v>
      </c>
      <c r="U62" s="159">
        <f>VLOOKUP(I62,SEMANAS!$B$1:$C$301,2,0)</f>
        <v>22</v>
      </c>
      <c r="V62" s="159">
        <f>VLOOKUP(J62,SEMANAS!$B$1:$C$301,2,0)</f>
        <v>23</v>
      </c>
      <c r="W62" s="258">
        <f t="shared" si="1"/>
        <v>1.3316198956121315E-2</v>
      </c>
    </row>
    <row r="63" spans="1:23" x14ac:dyDescent="0.25">
      <c r="A63" s="159" t="s">
        <v>245</v>
      </c>
      <c r="B63" s="159" t="s">
        <v>125</v>
      </c>
      <c r="C63" t="s">
        <v>134</v>
      </c>
      <c r="D63" t="s">
        <v>11</v>
      </c>
      <c r="E63" s="159" t="str">
        <f t="shared" si="2"/>
        <v>13.Gesso Liso</v>
      </c>
      <c r="F63" t="s">
        <v>61</v>
      </c>
      <c r="G63" t="s">
        <v>73</v>
      </c>
      <c r="H63" t="s">
        <v>62</v>
      </c>
      <c r="I63" s="221">
        <v>44580</v>
      </c>
      <c r="J63" s="221">
        <v>44587</v>
      </c>
      <c r="M63" s="117">
        <v>0</v>
      </c>
      <c r="N63" s="117">
        <v>0</v>
      </c>
      <c r="Q63" s="118">
        <v>0</v>
      </c>
      <c r="R63" s="156">
        <f>'Loc x Atv x Qtdes'!I15</f>
        <v>447.45107827330213</v>
      </c>
      <c r="S63" s="157">
        <f>VLOOKUP(D63,'R$ Atividades'!$A$3:$D$32,4,0)</f>
        <v>15.222400000000006</v>
      </c>
      <c r="T63" s="157">
        <f t="shared" si="0"/>
        <v>6811.2792939075171</v>
      </c>
      <c r="U63" s="159">
        <f>VLOOKUP(I63,SEMANAS!$B$1:$C$301,2,0)</f>
        <v>23</v>
      </c>
      <c r="V63" s="159">
        <f>VLOOKUP(J63,SEMANAS!$B$1:$C$301,2,0)</f>
        <v>24</v>
      </c>
      <c r="W63" s="258">
        <f t="shared" si="1"/>
        <v>4.4383365222301543E-3</v>
      </c>
    </row>
    <row r="64" spans="1:23" x14ac:dyDescent="0.25">
      <c r="A64" s="159" t="s">
        <v>245</v>
      </c>
      <c r="B64" s="159" t="s">
        <v>125</v>
      </c>
      <c r="C64" t="s">
        <v>135</v>
      </c>
      <c r="D64" t="s">
        <v>12</v>
      </c>
      <c r="E64" s="159" t="str">
        <f t="shared" si="2"/>
        <v>14.Esquadria de Aluminio</v>
      </c>
      <c r="F64" t="s">
        <v>61</v>
      </c>
      <c r="G64" t="s">
        <v>73</v>
      </c>
      <c r="H64" t="s">
        <v>62</v>
      </c>
      <c r="I64" s="221">
        <v>44587</v>
      </c>
      <c r="J64" s="221">
        <v>44594</v>
      </c>
      <c r="M64" s="117">
        <v>0</v>
      </c>
      <c r="N64" s="117">
        <v>0</v>
      </c>
      <c r="Q64" s="118">
        <v>0</v>
      </c>
      <c r="R64" s="156">
        <f>'Loc x Atv x Qtdes'!I17</f>
        <v>21</v>
      </c>
      <c r="S64" s="157">
        <f>VLOOKUP(D64,'R$ Atividades'!$A$3:$D$32,4,0)</f>
        <v>1261.9047619047619</v>
      </c>
      <c r="T64" s="157">
        <f t="shared" si="0"/>
        <v>26500</v>
      </c>
      <c r="U64" s="159">
        <f>VLOOKUP(I64,SEMANAS!$B$1:$C$301,2,0)</f>
        <v>24</v>
      </c>
      <c r="V64" s="159">
        <f>VLOOKUP(J64,SEMANAS!$B$1:$C$301,2,0)</f>
        <v>25</v>
      </c>
      <c r="W64" s="258">
        <f t="shared" si="1"/>
        <v>1.7267816039242875E-2</v>
      </c>
    </row>
    <row r="65" spans="1:23" x14ac:dyDescent="0.25">
      <c r="A65" s="159" t="s">
        <v>245</v>
      </c>
      <c r="B65" s="159" t="s">
        <v>125</v>
      </c>
      <c r="C65" t="s">
        <v>136</v>
      </c>
      <c r="D65" t="s">
        <v>13</v>
      </c>
      <c r="E65" s="159" t="str">
        <f t="shared" si="2"/>
        <v>15.Fiação</v>
      </c>
      <c r="F65" t="s">
        <v>61</v>
      </c>
      <c r="G65" t="s">
        <v>73</v>
      </c>
      <c r="H65" t="s">
        <v>62</v>
      </c>
      <c r="I65" s="221">
        <v>44594</v>
      </c>
      <c r="J65" s="221">
        <v>44601</v>
      </c>
      <c r="M65" s="117">
        <v>0</v>
      </c>
      <c r="N65" s="117">
        <v>0</v>
      </c>
      <c r="Q65" s="118">
        <v>0</v>
      </c>
      <c r="R65" s="156">
        <f>'Loc x Atv x Qtdes'!I18</f>
        <v>4</v>
      </c>
      <c r="S65" s="157">
        <f>VLOOKUP(D65,'R$ Atividades'!$A$3:$D$32,4,0)</f>
        <v>1283.6297966501836</v>
      </c>
      <c r="T65" s="157">
        <f t="shared" si="0"/>
        <v>5134.5191866007344</v>
      </c>
      <c r="U65" s="159">
        <f>VLOOKUP(I65,SEMANAS!$B$1:$C$301,2,0)</f>
        <v>25</v>
      </c>
      <c r="V65" s="159">
        <f>VLOOKUP(J65,SEMANAS!$B$1:$C$301,2,0)</f>
        <v>26</v>
      </c>
      <c r="W65" s="258">
        <f t="shared" si="1"/>
        <v>3.3457333118560163E-3</v>
      </c>
    </row>
    <row r="66" spans="1:23" x14ac:dyDescent="0.25">
      <c r="A66" s="159" t="s">
        <v>245</v>
      </c>
      <c r="B66" s="159" t="s">
        <v>125</v>
      </c>
      <c r="C66" t="s">
        <v>137</v>
      </c>
      <c r="D66" t="s">
        <v>14</v>
      </c>
      <c r="E66" s="159" t="str">
        <f t="shared" si="2"/>
        <v>16.Forro</v>
      </c>
      <c r="F66" t="s">
        <v>61</v>
      </c>
      <c r="G66" t="s">
        <v>73</v>
      </c>
      <c r="H66" t="s">
        <v>62</v>
      </c>
      <c r="I66" s="221">
        <v>44601</v>
      </c>
      <c r="J66" s="221">
        <v>44608</v>
      </c>
      <c r="M66" s="117">
        <v>0</v>
      </c>
      <c r="N66" s="117">
        <v>0</v>
      </c>
      <c r="Q66" s="118">
        <v>0</v>
      </c>
      <c r="R66" s="156">
        <f>'Loc x Atv x Qtdes'!I19</f>
        <v>29.287836207698309</v>
      </c>
      <c r="S66" s="157">
        <f>VLOOKUP(D66,'R$ Atividades'!$A$3:$D$32,4,0)</f>
        <v>78.445334999999986</v>
      </c>
      <c r="T66" s="157">
        <f t="shared" si="0"/>
        <v>2297.4941227380232</v>
      </c>
      <c r="U66" s="159">
        <f>VLOOKUP(I66,SEMANAS!$B$1:$C$301,2,0)</f>
        <v>26</v>
      </c>
      <c r="V66" s="159">
        <f>VLOOKUP(J66,SEMANAS!$B$1:$C$301,2,0)</f>
        <v>27</v>
      </c>
      <c r="W66" s="258">
        <f t="shared" si="1"/>
        <v>1.4970832401012028E-3</v>
      </c>
    </row>
    <row r="67" spans="1:23" x14ac:dyDescent="0.25">
      <c r="A67" s="159" t="s">
        <v>245</v>
      </c>
      <c r="B67" s="159" t="s">
        <v>125</v>
      </c>
      <c r="C67" t="s">
        <v>138</v>
      </c>
      <c r="D67" t="s">
        <v>226</v>
      </c>
      <c r="E67" s="159" t="str">
        <f t="shared" si="2"/>
        <v>17.Revestimento da Circulação</v>
      </c>
      <c r="F67" t="s">
        <v>61</v>
      </c>
      <c r="G67" t="s">
        <v>73</v>
      </c>
      <c r="H67" t="s">
        <v>62</v>
      </c>
      <c r="I67" s="221">
        <v>44608</v>
      </c>
      <c r="J67" s="221">
        <v>44615</v>
      </c>
      <c r="M67" s="117">
        <v>0</v>
      </c>
      <c r="N67" s="117">
        <v>0</v>
      </c>
      <c r="Q67" s="118">
        <v>0</v>
      </c>
      <c r="R67" s="156">
        <f>'Loc x Atv x Qtdes'!I21</f>
        <v>22.5</v>
      </c>
      <c r="S67" s="157">
        <f>VLOOKUP(D67,'R$ Atividades'!$A$3:$D$32,4,0)</f>
        <v>160.77478755454416</v>
      </c>
      <c r="T67" s="157">
        <f t="shared" si="0"/>
        <v>3617.4327199772438</v>
      </c>
      <c r="U67" s="159">
        <f>VLOOKUP(I67,SEMANAS!$B$1:$C$301,2,0)</f>
        <v>27</v>
      </c>
      <c r="V67" s="159">
        <f>VLOOKUP(J67,SEMANAS!$B$1:$C$301,2,0)</f>
        <v>28</v>
      </c>
      <c r="W67" s="258">
        <f t="shared" si="1"/>
        <v>2.3571759525624538E-3</v>
      </c>
    </row>
    <row r="68" spans="1:23" x14ac:dyDescent="0.25">
      <c r="A68" s="159" t="s">
        <v>245</v>
      </c>
      <c r="B68" s="159" t="s">
        <v>125</v>
      </c>
      <c r="C68" t="s">
        <v>139</v>
      </c>
      <c r="D68" t="s">
        <v>15</v>
      </c>
      <c r="E68" s="159" t="str">
        <f t="shared" si="2"/>
        <v>18.Disjuntores e CD</v>
      </c>
      <c r="F68" t="s">
        <v>61</v>
      </c>
      <c r="G68" t="s">
        <v>73</v>
      </c>
      <c r="H68" t="s">
        <v>78</v>
      </c>
      <c r="I68" s="221">
        <v>44613</v>
      </c>
      <c r="J68" s="221">
        <v>44615</v>
      </c>
      <c r="M68" s="117">
        <v>0</v>
      </c>
      <c r="N68" s="117">
        <v>0</v>
      </c>
      <c r="Q68" s="118">
        <v>0</v>
      </c>
      <c r="R68" s="156">
        <f>'Loc x Atv x Qtdes'!I20</f>
        <v>4</v>
      </c>
      <c r="S68" s="157">
        <f>VLOOKUP(D68,'R$ Atividades'!$A$3:$D$32,4,0)</f>
        <v>350</v>
      </c>
      <c r="T68" s="157">
        <f t="shared" si="0"/>
        <v>1400</v>
      </c>
      <c r="U68" s="159">
        <f>VLOOKUP(I68,SEMANAS!$B$1:$C$301,2,0)</f>
        <v>28</v>
      </c>
      <c r="V68" s="159">
        <f>VLOOKUP(J68,SEMANAS!$B$1:$C$301,2,0)</f>
        <v>28</v>
      </c>
      <c r="W68" s="258">
        <f t="shared" si="1"/>
        <v>9.1226197943169898E-4</v>
      </c>
    </row>
    <row r="69" spans="1:23" x14ac:dyDescent="0.25">
      <c r="A69" s="159" t="s">
        <v>245</v>
      </c>
      <c r="B69" s="159" t="s">
        <v>125</v>
      </c>
      <c r="C69" t="s">
        <v>140</v>
      </c>
      <c r="D69" t="s">
        <v>17</v>
      </c>
      <c r="E69" s="159" t="str">
        <f t="shared" si="2"/>
        <v>19.Pintura Interna - 1ªdmão</v>
      </c>
      <c r="F69" t="s">
        <v>61</v>
      </c>
      <c r="G69" t="s">
        <v>73</v>
      </c>
      <c r="H69" t="s">
        <v>62</v>
      </c>
      <c r="I69" s="221">
        <v>44622</v>
      </c>
      <c r="J69" s="221">
        <v>44629</v>
      </c>
      <c r="M69" s="117">
        <v>0</v>
      </c>
      <c r="N69" s="117">
        <v>0</v>
      </c>
      <c r="Q69" s="118">
        <v>0</v>
      </c>
      <c r="R69" s="156">
        <f>'Loc x Atv x Qtdes'!I22</f>
        <v>476.73891448100045</v>
      </c>
      <c r="S69" s="157">
        <f>VLOOKUP(D69,'R$ Atividades'!$A$3:$D$32,4,0)</f>
        <v>31.043507801912533</v>
      </c>
      <c r="T69" s="157">
        <f t="shared" ref="T69:T77" si="3">S69*R69</f>
        <v>14799.64821116625</v>
      </c>
      <c r="U69" s="159">
        <f>VLOOKUP(I69,SEMANAS!$B$1:$C$301,2,0)</f>
        <v>29</v>
      </c>
      <c r="V69" s="159">
        <f>VLOOKUP(J69,SEMANAS!$B$1:$C$301,2,0)</f>
        <v>30</v>
      </c>
      <c r="W69" s="258">
        <f t="shared" ref="W69:W77" si="4">T69/$T$126</f>
        <v>9.6436831228652337E-3</v>
      </c>
    </row>
    <row r="70" spans="1:23" x14ac:dyDescent="0.25">
      <c r="A70" s="159" t="s">
        <v>245</v>
      </c>
      <c r="B70" s="159" t="s">
        <v>125</v>
      </c>
      <c r="C70" t="s">
        <v>141</v>
      </c>
      <c r="D70" t="s">
        <v>221</v>
      </c>
      <c r="E70" s="159" t="str">
        <f t="shared" si="2"/>
        <v>22.Esquadria de Ferro</v>
      </c>
      <c r="F70" t="s">
        <v>61</v>
      </c>
      <c r="G70" t="s">
        <v>73</v>
      </c>
      <c r="H70" t="s">
        <v>91</v>
      </c>
      <c r="I70" s="221">
        <v>44622</v>
      </c>
      <c r="J70" s="221">
        <v>44624</v>
      </c>
      <c r="M70" s="117">
        <v>0</v>
      </c>
      <c r="N70" s="117">
        <v>0</v>
      </c>
      <c r="Q70" s="118">
        <v>0</v>
      </c>
      <c r="R70" s="156">
        <f>'Loc x Atv x Qtdes'!I16</f>
        <v>4.1748314050052171</v>
      </c>
      <c r="S70" s="157">
        <f>VLOOKUP(D70,'R$ Atividades'!$A$3:$D$32,4,0)</f>
        <v>492</v>
      </c>
      <c r="T70" s="157">
        <f t="shared" si="3"/>
        <v>2054.0170512625668</v>
      </c>
      <c r="U70" s="159">
        <f>VLOOKUP(I70,SEMANAS!$B$1:$C$301,2,0)</f>
        <v>29</v>
      </c>
      <c r="V70" s="159">
        <f>VLOOKUP(J70,SEMANAS!$B$1:$C$301,2,0)</f>
        <v>29</v>
      </c>
      <c r="W70" s="258">
        <f t="shared" si="4"/>
        <v>1.3384297578366076E-3</v>
      </c>
    </row>
    <row r="71" spans="1:23" x14ac:dyDescent="0.25">
      <c r="A71" s="159" t="s">
        <v>245</v>
      </c>
      <c r="B71" s="159" t="s">
        <v>125</v>
      </c>
      <c r="C71" t="s">
        <v>142</v>
      </c>
      <c r="D71" t="s">
        <v>18</v>
      </c>
      <c r="E71" s="159" t="str">
        <f t="shared" si="2"/>
        <v>20.Louças</v>
      </c>
      <c r="F71" t="s">
        <v>61</v>
      </c>
      <c r="G71" t="s">
        <v>73</v>
      </c>
      <c r="H71" t="s">
        <v>62</v>
      </c>
      <c r="I71" s="221">
        <v>44629</v>
      </c>
      <c r="J71" s="221">
        <v>44636</v>
      </c>
      <c r="M71" s="117">
        <v>0</v>
      </c>
      <c r="N71" s="117">
        <v>0</v>
      </c>
      <c r="Q71" s="118">
        <v>0</v>
      </c>
      <c r="R71" s="156">
        <f>'Loc x Atv x Qtdes'!I23</f>
        <v>16</v>
      </c>
      <c r="S71" s="157">
        <f>VLOOKUP(D71,'R$ Atividades'!$A$3:$D$32,4,0)</f>
        <v>327.25146699999999</v>
      </c>
      <c r="T71" s="157">
        <f t="shared" si="3"/>
        <v>5236.0234719999999</v>
      </c>
      <c r="U71" s="159">
        <f>VLOOKUP(I71,SEMANAS!$B$1:$C$301,2,0)</f>
        <v>30</v>
      </c>
      <c r="V71" s="159">
        <f>VLOOKUP(J71,SEMANAS!$B$1:$C$301,2,0)</f>
        <v>31</v>
      </c>
      <c r="W71" s="258">
        <f t="shared" si="4"/>
        <v>3.4118750977982551E-3</v>
      </c>
    </row>
    <row r="72" spans="1:23" x14ac:dyDescent="0.25">
      <c r="A72" s="159" t="s">
        <v>245</v>
      </c>
      <c r="B72" s="159" t="s">
        <v>125</v>
      </c>
      <c r="C72" t="s">
        <v>143</v>
      </c>
      <c r="D72" t="s">
        <v>19</v>
      </c>
      <c r="E72" s="159" t="str">
        <f t="shared" si="2"/>
        <v>21.Portas de Madeira</v>
      </c>
      <c r="F72" t="s">
        <v>61</v>
      </c>
      <c r="G72" t="s">
        <v>73</v>
      </c>
      <c r="H72" t="s">
        <v>62</v>
      </c>
      <c r="I72" s="221">
        <v>44636</v>
      </c>
      <c r="J72" s="221">
        <v>44643</v>
      </c>
      <c r="M72" s="117">
        <v>0</v>
      </c>
      <c r="N72" s="117">
        <v>0</v>
      </c>
      <c r="Q72" s="118">
        <v>0</v>
      </c>
      <c r="R72" s="156">
        <f>'Loc x Atv x Qtdes'!I24</f>
        <v>20</v>
      </c>
      <c r="S72" s="157">
        <f>VLOOKUP(D72,'R$ Atividades'!$A$3:$D$32,4,0)</f>
        <v>520</v>
      </c>
      <c r="T72" s="157">
        <f t="shared" si="3"/>
        <v>10400</v>
      </c>
      <c r="U72" s="159">
        <f>VLOOKUP(I72,SEMANAS!$B$1:$C$301,2,0)</f>
        <v>31</v>
      </c>
      <c r="V72" s="159">
        <f>VLOOKUP(J72,SEMANAS!$B$1:$C$301,2,0)</f>
        <v>32</v>
      </c>
      <c r="W72" s="258">
        <f t="shared" si="4"/>
        <v>6.7768032757783356E-3</v>
      </c>
    </row>
    <row r="73" spans="1:23" x14ac:dyDescent="0.25">
      <c r="A73" s="159" t="s">
        <v>245</v>
      </c>
      <c r="B73" s="159" t="s">
        <v>125</v>
      </c>
      <c r="C73" t="s">
        <v>144</v>
      </c>
      <c r="D73" t="s">
        <v>225</v>
      </c>
      <c r="E73" s="159" t="str">
        <f t="shared" si="2"/>
        <v>23.Piso Vinilico</v>
      </c>
      <c r="F73" t="s">
        <v>61</v>
      </c>
      <c r="G73" t="s">
        <v>73</v>
      </c>
      <c r="H73" t="s">
        <v>62</v>
      </c>
      <c r="I73" s="221">
        <v>44643</v>
      </c>
      <c r="J73" s="221">
        <v>44650</v>
      </c>
      <c r="M73" s="117">
        <v>0</v>
      </c>
      <c r="N73" s="117">
        <v>0</v>
      </c>
      <c r="Q73" s="118">
        <v>0</v>
      </c>
      <c r="R73" s="156">
        <f>'Loc x Atv x Qtdes'!I25</f>
        <v>80.875776209597902</v>
      </c>
      <c r="S73" s="157">
        <f>VLOOKUP(D73,'R$ Atividades'!$A$3:$D$32,4,0)</f>
        <v>162.85785630043145</v>
      </c>
      <c r="T73" s="157">
        <f t="shared" si="3"/>
        <v>13171.255540128548</v>
      </c>
      <c r="U73" s="159">
        <f>VLOOKUP(I73,SEMANAS!$B$1:$C$301,2,0)</f>
        <v>32</v>
      </c>
      <c r="V73" s="159">
        <f>VLOOKUP(J73,SEMANAS!$B$1:$C$301,2,0)</f>
        <v>33</v>
      </c>
      <c r="W73" s="258">
        <f t="shared" si="4"/>
        <v>8.5825968933131436E-3</v>
      </c>
    </row>
    <row r="74" spans="1:23" x14ac:dyDescent="0.25">
      <c r="A74" s="159" t="s">
        <v>245</v>
      </c>
      <c r="B74" s="159" t="s">
        <v>125</v>
      </c>
      <c r="C74" t="s">
        <v>145</v>
      </c>
      <c r="D74" t="s">
        <v>94</v>
      </c>
      <c r="E74" s="159" t="str">
        <f t="shared" si="2"/>
        <v>24.Metais</v>
      </c>
      <c r="F74" t="s">
        <v>61</v>
      </c>
      <c r="G74" t="s">
        <v>73</v>
      </c>
      <c r="H74" t="s">
        <v>78</v>
      </c>
      <c r="I74" s="221">
        <v>44655</v>
      </c>
      <c r="J74" s="221">
        <v>44657</v>
      </c>
      <c r="M74" s="117">
        <v>0</v>
      </c>
      <c r="N74" s="117">
        <v>0</v>
      </c>
      <c r="Q74" s="118">
        <v>0</v>
      </c>
      <c r="R74" s="156">
        <f>'Loc x Atv x Qtdes'!I26</f>
        <v>12</v>
      </c>
      <c r="S74" s="157">
        <f>VLOOKUP(D74,'R$ Atividades'!$A$3:$D$32,4,0)</f>
        <v>111.67</v>
      </c>
      <c r="T74" s="157">
        <f t="shared" si="3"/>
        <v>1340.04</v>
      </c>
      <c r="U74" s="159">
        <f>VLOOKUP(I74,SEMANAS!$B$1:$C$301,2,0)</f>
        <v>34</v>
      </c>
      <c r="V74" s="159">
        <f>VLOOKUP(J74,SEMANAS!$B$1:$C$301,2,0)</f>
        <v>34</v>
      </c>
      <c r="W74" s="258">
        <f t="shared" si="4"/>
        <v>8.7319110208403843E-4</v>
      </c>
    </row>
    <row r="75" spans="1:23" x14ac:dyDescent="0.25">
      <c r="A75" s="159" t="s">
        <v>245</v>
      </c>
      <c r="B75" s="159" t="s">
        <v>125</v>
      </c>
      <c r="C75" t="s">
        <v>146</v>
      </c>
      <c r="D75" t="s">
        <v>96</v>
      </c>
      <c r="E75" s="159" t="str">
        <f t="shared" si="2"/>
        <v>25.Acabamentos Elétricos</v>
      </c>
      <c r="F75" t="s">
        <v>61</v>
      </c>
      <c r="G75" t="s">
        <v>73</v>
      </c>
      <c r="H75" t="s">
        <v>78</v>
      </c>
      <c r="I75" s="221">
        <v>44655</v>
      </c>
      <c r="J75" s="221">
        <v>44657</v>
      </c>
      <c r="M75" s="117">
        <v>0</v>
      </c>
      <c r="N75" s="117">
        <v>0</v>
      </c>
      <c r="Q75" s="118">
        <v>0</v>
      </c>
      <c r="R75" s="156">
        <f>'Loc x Atv x Qtdes'!I27</f>
        <v>4</v>
      </c>
      <c r="S75" s="157">
        <f>VLOOKUP(D75,'R$ Atividades'!$A$3:$D$33,4,0)</f>
        <v>0</v>
      </c>
      <c r="T75" s="157">
        <f t="shared" si="3"/>
        <v>0</v>
      </c>
      <c r="U75" s="159">
        <f>VLOOKUP(I75,SEMANAS!$B$1:$C$301,2,0)</f>
        <v>34</v>
      </c>
      <c r="V75" s="159">
        <f>VLOOKUP(J75,SEMANAS!$B$1:$C$301,2,0)</f>
        <v>34</v>
      </c>
      <c r="W75" s="258">
        <f t="shared" si="4"/>
        <v>0</v>
      </c>
    </row>
    <row r="76" spans="1:23" x14ac:dyDescent="0.25">
      <c r="A76" s="159" t="s">
        <v>245</v>
      </c>
      <c r="B76" s="159" t="s">
        <v>125</v>
      </c>
      <c r="C76" t="s">
        <v>147</v>
      </c>
      <c r="D76" t="s">
        <v>23</v>
      </c>
      <c r="E76" s="159" t="str">
        <f t="shared" si="2"/>
        <v>26.Pintura Final</v>
      </c>
      <c r="F76" t="s">
        <v>61</v>
      </c>
      <c r="G76" t="s">
        <v>73</v>
      </c>
      <c r="H76" t="s">
        <v>62</v>
      </c>
      <c r="I76" s="221">
        <v>44664</v>
      </c>
      <c r="J76" s="221">
        <v>44671</v>
      </c>
      <c r="M76" s="117">
        <v>0</v>
      </c>
      <c r="N76" s="117">
        <v>0</v>
      </c>
      <c r="Q76" s="118">
        <v>0</v>
      </c>
      <c r="R76" s="156">
        <f>'Loc x Atv x Qtdes'!I28</f>
        <v>614.56297040815116</v>
      </c>
      <c r="S76" s="157">
        <f>VLOOKUP(D76,'R$ Atividades'!$A$3:$D$32,4,0)</f>
        <v>6</v>
      </c>
      <c r="T76" s="157">
        <f t="shared" si="3"/>
        <v>3687.377822448907</v>
      </c>
      <c r="U76" s="159">
        <f>VLOOKUP(I76,SEMANAS!$B$1:$C$301,2,0)</f>
        <v>35</v>
      </c>
      <c r="V76" s="159">
        <f>VLOOKUP(J76,SEMANAS!$B$1:$C$301,2,0)</f>
        <v>36</v>
      </c>
      <c r="W76" s="258">
        <f t="shared" si="4"/>
        <v>2.4027532794427056E-3</v>
      </c>
    </row>
    <row r="77" spans="1:23" x14ac:dyDescent="0.25">
      <c r="A77" s="159" t="s">
        <v>245</v>
      </c>
      <c r="B77" s="159" t="s">
        <v>125</v>
      </c>
      <c r="C77" t="s">
        <v>148</v>
      </c>
      <c r="D77" t="s">
        <v>27</v>
      </c>
      <c r="E77" s="159" t="str">
        <f t="shared" si="2"/>
        <v>27.Complementação e Limpeza</v>
      </c>
      <c r="F77" t="s">
        <v>61</v>
      </c>
      <c r="G77" t="s">
        <v>73</v>
      </c>
      <c r="H77" t="s">
        <v>78</v>
      </c>
      <c r="I77" s="221">
        <v>44676</v>
      </c>
      <c r="J77" s="221">
        <v>44678</v>
      </c>
      <c r="M77" s="117">
        <v>0</v>
      </c>
      <c r="N77" s="117">
        <v>0</v>
      </c>
      <c r="Q77" s="118">
        <v>0</v>
      </c>
      <c r="R77" s="156">
        <f>'Loc x Atv x Qtdes'!I31</f>
        <v>0.25</v>
      </c>
      <c r="S77" s="157">
        <f>VLOOKUP(D77,'R$ Atividades'!$A$3:$D$32,4,0)</f>
        <v>2000</v>
      </c>
      <c r="T77" s="157">
        <f t="shared" si="3"/>
        <v>500</v>
      </c>
      <c r="U77" s="159">
        <f>VLOOKUP(I77,SEMANAS!$B$1:$C$301,2,0)</f>
        <v>37</v>
      </c>
      <c r="V77" s="159">
        <f>VLOOKUP(J77,SEMANAS!$B$1:$C$301,2,0)</f>
        <v>37</v>
      </c>
      <c r="W77" s="258">
        <f t="shared" si="4"/>
        <v>3.2580784979703537E-4</v>
      </c>
    </row>
    <row r="78" spans="1:23" x14ac:dyDescent="0.25">
      <c r="A78" s="159"/>
      <c r="B78" s="159"/>
      <c r="C78" t="s">
        <v>149</v>
      </c>
      <c r="D78" t="s">
        <v>150</v>
      </c>
      <c r="E78" s="159"/>
      <c r="H78" t="s">
        <v>151</v>
      </c>
      <c r="I78" s="221">
        <v>44508</v>
      </c>
      <c r="J78" s="221">
        <v>44680</v>
      </c>
      <c r="M78" s="117">
        <v>0</v>
      </c>
      <c r="N78" s="117">
        <v>0</v>
      </c>
      <c r="Q78" s="118">
        <v>0</v>
      </c>
      <c r="S78" s="119"/>
      <c r="U78" s="159">
        <f>VLOOKUP(I78,SEMANAS!$B$1:$C$301,2,0)</f>
        <v>13</v>
      </c>
      <c r="V78" s="159">
        <f>VLOOKUP(J78,SEMANAS!$B$1:$C$301,2,0)</f>
        <v>37</v>
      </c>
    </row>
    <row r="79" spans="1:23" x14ac:dyDescent="0.25">
      <c r="A79" s="159" t="s">
        <v>245</v>
      </c>
      <c r="B79" s="159" t="s">
        <v>150</v>
      </c>
      <c r="C79" t="s">
        <v>152</v>
      </c>
      <c r="D79" t="s">
        <v>5</v>
      </c>
      <c r="E79" s="159" t="str">
        <f t="shared" si="2"/>
        <v>06.Alvenaria Estrutural</v>
      </c>
      <c r="F79" t="s">
        <v>61</v>
      </c>
      <c r="G79" t="s">
        <v>73</v>
      </c>
      <c r="H79" t="s">
        <v>62</v>
      </c>
      <c r="I79" s="221">
        <v>44508</v>
      </c>
      <c r="J79" s="221">
        <v>44512</v>
      </c>
      <c r="M79" s="117">
        <v>0</v>
      </c>
      <c r="N79" s="117">
        <v>0</v>
      </c>
      <c r="Q79" s="118">
        <v>0</v>
      </c>
      <c r="R79" s="156">
        <f>'Loc x Atv x Qtdes'!J8</f>
        <v>390.69827335212221</v>
      </c>
      <c r="S79" s="157">
        <f>VLOOKUP(D79,'R$ Atividades'!$A$3:$D$32,4,0)</f>
        <v>247.89395397660905</v>
      </c>
      <c r="T79" s="157">
        <f t="shared" ref="T79:T100" si="5">S79*R79</f>
        <v>96851.739793091605</v>
      </c>
      <c r="U79" s="159">
        <f>VLOOKUP(I79,SEMANAS!$B$1:$C$301,2,0)</f>
        <v>13</v>
      </c>
      <c r="V79" s="159">
        <f>VLOOKUP(J79,SEMANAS!$B$1:$C$301,2,0)</f>
        <v>13</v>
      </c>
      <c r="W79" s="258">
        <f t="shared" ref="W79:W100" si="6">T79/$T$126</f>
        <v>6.3110114182178281E-2</v>
      </c>
    </row>
    <row r="80" spans="1:23" x14ac:dyDescent="0.25">
      <c r="A80" s="159" t="s">
        <v>245</v>
      </c>
      <c r="B80" s="159" t="s">
        <v>150</v>
      </c>
      <c r="C80" t="s">
        <v>153</v>
      </c>
      <c r="D80" t="s">
        <v>6</v>
      </c>
      <c r="E80" s="159" t="str">
        <f t="shared" si="2"/>
        <v>07.Estrutura Moldado in Loco</v>
      </c>
      <c r="F80" t="s">
        <v>61</v>
      </c>
      <c r="G80" t="s">
        <v>73</v>
      </c>
      <c r="H80" t="s">
        <v>62</v>
      </c>
      <c r="I80" s="221">
        <v>44515</v>
      </c>
      <c r="J80" s="221">
        <v>44519</v>
      </c>
      <c r="M80" s="117">
        <v>0</v>
      </c>
      <c r="N80" s="117">
        <v>0</v>
      </c>
      <c r="Q80" s="118">
        <v>0</v>
      </c>
      <c r="R80" s="156">
        <f>'Loc x Atv x Qtdes'!J9</f>
        <v>26.732000354016609</v>
      </c>
      <c r="S80" s="157">
        <f>VLOOKUP(D80,'R$ Atividades'!$A$3:$D$32,4,0)</f>
        <v>2550.8020330415566</v>
      </c>
      <c r="T80" s="157">
        <f t="shared" si="5"/>
        <v>68188.040850293182</v>
      </c>
      <c r="U80" s="159">
        <f>VLOOKUP(I80,SEMANAS!$B$1:$C$301,2,0)</f>
        <v>14</v>
      </c>
      <c r="V80" s="159">
        <f>VLOOKUP(J80,SEMANAS!$B$1:$C$301,2,0)</f>
        <v>14</v>
      </c>
      <c r="W80" s="258">
        <f t="shared" si="6"/>
        <v>4.4432397942612861E-2</v>
      </c>
    </row>
    <row r="81" spans="1:23" x14ac:dyDescent="0.25">
      <c r="A81" s="159" t="s">
        <v>245</v>
      </c>
      <c r="B81" s="159" t="s">
        <v>150</v>
      </c>
      <c r="C81" t="s">
        <v>154</v>
      </c>
      <c r="D81" t="s">
        <v>224</v>
      </c>
      <c r="E81" s="159" t="str">
        <f t="shared" si="2"/>
        <v>08.Instalações</v>
      </c>
      <c r="F81" t="s">
        <v>61</v>
      </c>
      <c r="G81" t="s">
        <v>73</v>
      </c>
      <c r="H81" t="s">
        <v>62</v>
      </c>
      <c r="I81" s="221">
        <v>44522</v>
      </c>
      <c r="J81" s="221">
        <v>44526</v>
      </c>
      <c r="M81" s="117">
        <v>0</v>
      </c>
      <c r="N81" s="117">
        <v>0</v>
      </c>
      <c r="Q81" s="118">
        <v>0</v>
      </c>
      <c r="R81" s="156">
        <f>'Loc x Atv x Qtdes'!J10</f>
        <v>1</v>
      </c>
      <c r="S81" s="157">
        <f>VLOOKUP(D81,'R$ Atividades'!$A$3:$D$32,4,0)</f>
        <v>13455.889210118192</v>
      </c>
      <c r="T81" s="157">
        <f t="shared" si="5"/>
        <v>13455.889210118192</v>
      </c>
      <c r="U81" s="159">
        <f>VLOOKUP(I81,SEMANAS!$B$1:$C$301,2,0)</f>
        <v>15</v>
      </c>
      <c r="V81" s="159">
        <f>VLOOKUP(J81,SEMANAS!$B$1:$C$301,2,0)</f>
        <v>15</v>
      </c>
      <c r="W81" s="258">
        <f t="shared" si="6"/>
        <v>8.768068661311473E-3</v>
      </c>
    </row>
    <row r="82" spans="1:23" x14ac:dyDescent="0.25">
      <c r="A82" s="159" t="s">
        <v>245</v>
      </c>
      <c r="B82" s="159" t="s">
        <v>150</v>
      </c>
      <c r="C82" t="s">
        <v>155</v>
      </c>
      <c r="D82" t="s">
        <v>7</v>
      </c>
      <c r="E82" s="159" t="str">
        <f t="shared" si="2"/>
        <v>09.Reboco Interno</v>
      </c>
      <c r="F82" t="s">
        <v>61</v>
      </c>
      <c r="G82" t="s">
        <v>73</v>
      </c>
      <c r="H82" t="s">
        <v>62</v>
      </c>
      <c r="I82" s="221">
        <v>44536</v>
      </c>
      <c r="J82" s="221">
        <v>44540</v>
      </c>
      <c r="M82" s="117">
        <v>0</v>
      </c>
      <c r="N82" s="117">
        <v>0</v>
      </c>
      <c r="Q82" s="118">
        <v>0</v>
      </c>
      <c r="R82" s="156">
        <f>'Loc x Atv x Qtdes'!J11</f>
        <v>140.59178294805977</v>
      </c>
      <c r="S82" s="157">
        <f>VLOOKUP(D82,'R$ Atividades'!$A$3:$D$32,4,0)</f>
        <v>7</v>
      </c>
      <c r="T82" s="157">
        <f t="shared" si="5"/>
        <v>984.14248063641844</v>
      </c>
      <c r="U82" s="159">
        <f>VLOOKUP(I82,SEMANAS!$B$1:$C$301,2,0)</f>
        <v>17</v>
      </c>
      <c r="V82" s="159">
        <f>VLOOKUP(J82,SEMANAS!$B$1:$C$301,2,0)</f>
        <v>17</v>
      </c>
      <c r="W82" s="258">
        <f t="shared" si="6"/>
        <v>6.4128269102014396E-4</v>
      </c>
    </row>
    <row r="83" spans="1:23" x14ac:dyDescent="0.25">
      <c r="A83" s="159" t="s">
        <v>245</v>
      </c>
      <c r="B83" s="159" t="s">
        <v>150</v>
      </c>
      <c r="C83" t="s">
        <v>156</v>
      </c>
      <c r="D83" t="s">
        <v>8</v>
      </c>
      <c r="E83" s="159" t="str">
        <f t="shared" si="2"/>
        <v xml:space="preserve">10.Shaft </v>
      </c>
      <c r="F83" t="s">
        <v>61</v>
      </c>
      <c r="G83" t="s">
        <v>73</v>
      </c>
      <c r="H83" t="s">
        <v>78</v>
      </c>
      <c r="I83" s="221">
        <v>44559</v>
      </c>
      <c r="J83" s="221">
        <v>44561</v>
      </c>
      <c r="M83" s="117">
        <v>0</v>
      </c>
      <c r="N83" s="117">
        <v>0</v>
      </c>
      <c r="Q83" s="118">
        <v>0</v>
      </c>
      <c r="R83" s="156">
        <f>'Loc x Atv x Qtdes'!J12</f>
        <v>10.692769519929399</v>
      </c>
      <c r="S83" s="157">
        <f>VLOOKUP(D83,'R$ Atividades'!$A$3:$D$32,4,0)</f>
        <v>295.46807160325829</v>
      </c>
      <c r="T83" s="157">
        <f t="shared" si="5"/>
        <v>3159.3719901516374</v>
      </c>
      <c r="U83" s="159">
        <f>VLOOKUP(I83,SEMANAS!$B$1:$C$301,2,0)</f>
        <v>20</v>
      </c>
      <c r="V83" s="159">
        <f>VLOOKUP(J83,SEMANAS!$B$1:$C$301,2,0)</f>
        <v>20</v>
      </c>
      <c r="W83" s="258">
        <f t="shared" si="6"/>
        <v>2.0586963896405707E-3</v>
      </c>
    </row>
    <row r="84" spans="1:23" x14ac:dyDescent="0.25">
      <c r="A84" s="159" t="s">
        <v>245</v>
      </c>
      <c r="B84" s="159" t="s">
        <v>150</v>
      </c>
      <c r="C84" t="s">
        <v>157</v>
      </c>
      <c r="D84" t="s">
        <v>9</v>
      </c>
      <c r="E84" s="159" t="str">
        <f t="shared" si="2"/>
        <v>11.Impermeabilização do WC</v>
      </c>
      <c r="F84" t="s">
        <v>61</v>
      </c>
      <c r="G84" t="s">
        <v>73</v>
      </c>
      <c r="H84" t="s">
        <v>62</v>
      </c>
      <c r="I84" s="221">
        <v>44573</v>
      </c>
      <c r="J84" s="221">
        <v>44580</v>
      </c>
      <c r="M84" s="117">
        <v>0</v>
      </c>
      <c r="N84" s="117">
        <v>0</v>
      </c>
      <c r="Q84" s="118">
        <v>0</v>
      </c>
      <c r="R84" s="156">
        <f>'Loc x Atv x Qtdes'!J13</f>
        <v>6.0832145186999309</v>
      </c>
      <c r="S84" s="157">
        <f>VLOOKUP(D84,'R$ Atividades'!$A$3:$D$32,4,0)</f>
        <v>39.299999999999997</v>
      </c>
      <c r="T84" s="157">
        <f t="shared" si="5"/>
        <v>239.07033058490725</v>
      </c>
      <c r="U84" s="159">
        <f>VLOOKUP(I84,SEMANAS!$B$1:$C$301,2,0)</f>
        <v>22</v>
      </c>
      <c r="V84" s="159">
        <f>VLOOKUP(J84,SEMANAS!$B$1:$C$301,2,0)</f>
        <v>23</v>
      </c>
      <c r="W84" s="258">
        <f t="shared" si="6"/>
        <v>1.5578198071627009E-4</v>
      </c>
    </row>
    <row r="85" spans="1:23" x14ac:dyDescent="0.25">
      <c r="A85" s="159" t="s">
        <v>245</v>
      </c>
      <c r="B85" s="159" t="s">
        <v>150</v>
      </c>
      <c r="C85" t="s">
        <v>158</v>
      </c>
      <c r="D85" t="s">
        <v>10</v>
      </c>
      <c r="E85" s="159" t="str">
        <f t="shared" si="2"/>
        <v>12.Cerâmica</v>
      </c>
      <c r="F85" t="s">
        <v>61</v>
      </c>
      <c r="G85" t="s">
        <v>73</v>
      </c>
      <c r="H85" t="s">
        <v>62</v>
      </c>
      <c r="I85" s="221">
        <v>44580</v>
      </c>
      <c r="J85" s="221">
        <v>44587</v>
      </c>
      <c r="M85" s="117">
        <v>0</v>
      </c>
      <c r="N85" s="117">
        <v>0</v>
      </c>
      <c r="Q85" s="118">
        <v>0</v>
      </c>
      <c r="R85" s="156">
        <f>'Loc x Atv x Qtdes'!J14</f>
        <v>86.259384327231189</v>
      </c>
      <c r="S85" s="157">
        <f>VLOOKUP(D85,'R$ Atividades'!$A$3:$D$32,4,0)</f>
        <v>236.90944856477213</v>
      </c>
      <c r="T85" s="157">
        <f t="shared" si="5"/>
        <v>20435.663174501089</v>
      </c>
      <c r="U85" s="159">
        <f>VLOOKUP(I85,SEMANAS!$B$1:$C$301,2,0)</f>
        <v>23</v>
      </c>
      <c r="V85" s="159">
        <f>VLOOKUP(J85,SEMANAS!$B$1:$C$301,2,0)</f>
        <v>24</v>
      </c>
      <c r="W85" s="258">
        <f t="shared" si="6"/>
        <v>1.3316198956121315E-2</v>
      </c>
    </row>
    <row r="86" spans="1:23" x14ac:dyDescent="0.25">
      <c r="A86" s="159" t="s">
        <v>245</v>
      </c>
      <c r="B86" s="159" t="s">
        <v>150</v>
      </c>
      <c r="C86" t="s">
        <v>159</v>
      </c>
      <c r="D86" t="s">
        <v>11</v>
      </c>
      <c r="E86" s="159" t="str">
        <f t="shared" si="2"/>
        <v>13.Gesso Liso</v>
      </c>
      <c r="F86" t="s">
        <v>61</v>
      </c>
      <c r="G86" t="s">
        <v>73</v>
      </c>
      <c r="H86" t="s">
        <v>62</v>
      </c>
      <c r="I86" s="221">
        <v>44587</v>
      </c>
      <c r="J86" s="221">
        <v>44594</v>
      </c>
      <c r="M86" s="117">
        <v>0</v>
      </c>
      <c r="N86" s="117">
        <v>0</v>
      </c>
      <c r="Q86" s="118">
        <v>0</v>
      </c>
      <c r="R86" s="156">
        <f>'Loc x Atv x Qtdes'!J15</f>
        <v>447.45107827330213</v>
      </c>
      <c r="S86" s="157">
        <f>VLOOKUP(D86,'R$ Atividades'!$A$3:$D$32,4,0)</f>
        <v>15.222400000000006</v>
      </c>
      <c r="T86" s="157">
        <f t="shared" si="5"/>
        <v>6811.2792939075171</v>
      </c>
      <c r="U86" s="159">
        <f>VLOOKUP(I86,SEMANAS!$B$1:$C$301,2,0)</f>
        <v>24</v>
      </c>
      <c r="V86" s="159">
        <f>VLOOKUP(J86,SEMANAS!$B$1:$C$301,2,0)</f>
        <v>25</v>
      </c>
      <c r="W86" s="258">
        <f t="shared" si="6"/>
        <v>4.4383365222301543E-3</v>
      </c>
    </row>
    <row r="87" spans="1:23" x14ac:dyDescent="0.25">
      <c r="A87" s="159" t="s">
        <v>245</v>
      </c>
      <c r="B87" s="159" t="s">
        <v>150</v>
      </c>
      <c r="C87" t="s">
        <v>160</v>
      </c>
      <c r="D87" t="s">
        <v>12</v>
      </c>
      <c r="E87" s="159" t="str">
        <f t="shared" si="2"/>
        <v>14.Esquadria de Aluminio</v>
      </c>
      <c r="F87" t="s">
        <v>61</v>
      </c>
      <c r="G87" t="s">
        <v>73</v>
      </c>
      <c r="H87" t="s">
        <v>62</v>
      </c>
      <c r="I87" s="221">
        <v>44594</v>
      </c>
      <c r="J87" s="221">
        <v>44601</v>
      </c>
      <c r="M87" s="117">
        <v>0</v>
      </c>
      <c r="N87" s="117">
        <v>0</v>
      </c>
      <c r="Q87" s="118">
        <v>0</v>
      </c>
      <c r="R87" s="156">
        <f>'Loc x Atv x Qtdes'!J17</f>
        <v>21</v>
      </c>
      <c r="S87" s="157">
        <f>VLOOKUP(D87,'R$ Atividades'!$A$3:$D$32,4,0)</f>
        <v>1261.9047619047619</v>
      </c>
      <c r="T87" s="157">
        <f t="shared" si="5"/>
        <v>26500</v>
      </c>
      <c r="U87" s="159">
        <f>VLOOKUP(I87,SEMANAS!$B$1:$C$301,2,0)</f>
        <v>25</v>
      </c>
      <c r="V87" s="159">
        <f>VLOOKUP(J87,SEMANAS!$B$1:$C$301,2,0)</f>
        <v>26</v>
      </c>
      <c r="W87" s="258">
        <f t="shared" si="6"/>
        <v>1.7267816039242875E-2</v>
      </c>
    </row>
    <row r="88" spans="1:23" x14ac:dyDescent="0.25">
      <c r="A88" s="159" t="s">
        <v>245</v>
      </c>
      <c r="B88" s="159" t="s">
        <v>150</v>
      </c>
      <c r="C88" t="s">
        <v>161</v>
      </c>
      <c r="D88" t="s">
        <v>13</v>
      </c>
      <c r="E88" s="159" t="str">
        <f t="shared" si="2"/>
        <v>15.Fiação</v>
      </c>
      <c r="F88" t="s">
        <v>61</v>
      </c>
      <c r="G88" t="s">
        <v>73</v>
      </c>
      <c r="H88" t="s">
        <v>62</v>
      </c>
      <c r="I88" s="221">
        <v>44601</v>
      </c>
      <c r="J88" s="221">
        <v>44608</v>
      </c>
      <c r="M88" s="117">
        <v>0</v>
      </c>
      <c r="N88" s="117">
        <v>0</v>
      </c>
      <c r="Q88" s="118">
        <v>0</v>
      </c>
      <c r="R88" s="156">
        <f>'Loc x Atv x Qtdes'!J18</f>
        <v>4</v>
      </c>
      <c r="S88" s="157">
        <f>VLOOKUP(D88,'R$ Atividades'!$A$3:$D$32,4,0)</f>
        <v>1283.6297966501836</v>
      </c>
      <c r="T88" s="157">
        <f t="shared" si="5"/>
        <v>5134.5191866007344</v>
      </c>
      <c r="U88" s="159">
        <f>VLOOKUP(I88,SEMANAS!$B$1:$C$301,2,0)</f>
        <v>26</v>
      </c>
      <c r="V88" s="159">
        <f>VLOOKUP(J88,SEMANAS!$B$1:$C$301,2,0)</f>
        <v>27</v>
      </c>
      <c r="W88" s="258">
        <f t="shared" si="6"/>
        <v>3.3457333118560163E-3</v>
      </c>
    </row>
    <row r="89" spans="1:23" x14ac:dyDescent="0.25">
      <c r="A89" s="159" t="s">
        <v>245</v>
      </c>
      <c r="B89" s="159" t="s">
        <v>150</v>
      </c>
      <c r="C89" t="s">
        <v>162</v>
      </c>
      <c r="D89" t="s">
        <v>14</v>
      </c>
      <c r="E89" s="159" t="str">
        <f t="shared" si="2"/>
        <v>16.Forro</v>
      </c>
      <c r="F89" t="s">
        <v>61</v>
      </c>
      <c r="G89" t="s">
        <v>73</v>
      </c>
      <c r="H89" t="s">
        <v>62</v>
      </c>
      <c r="I89" s="221">
        <v>44608</v>
      </c>
      <c r="J89" s="221">
        <v>44615</v>
      </c>
      <c r="M89" s="117">
        <v>0</v>
      </c>
      <c r="N89" s="117">
        <v>0</v>
      </c>
      <c r="Q89" s="118">
        <v>0</v>
      </c>
      <c r="R89" s="156">
        <f>'Loc x Atv x Qtdes'!J19</f>
        <v>29.287836207698309</v>
      </c>
      <c r="S89" s="157">
        <f>VLOOKUP(D89,'R$ Atividades'!$A$3:$D$32,4,0)</f>
        <v>78.445334999999986</v>
      </c>
      <c r="T89" s="157">
        <f t="shared" si="5"/>
        <v>2297.4941227380232</v>
      </c>
      <c r="U89" s="159">
        <f>VLOOKUP(I89,SEMANAS!$B$1:$C$301,2,0)</f>
        <v>27</v>
      </c>
      <c r="V89" s="159">
        <f>VLOOKUP(J89,SEMANAS!$B$1:$C$301,2,0)</f>
        <v>28</v>
      </c>
      <c r="W89" s="258">
        <f t="shared" si="6"/>
        <v>1.4970832401012028E-3</v>
      </c>
    </row>
    <row r="90" spans="1:23" x14ac:dyDescent="0.25">
      <c r="A90" s="159" t="s">
        <v>245</v>
      </c>
      <c r="B90" s="159" t="s">
        <v>150</v>
      </c>
      <c r="C90" t="s">
        <v>163</v>
      </c>
      <c r="D90" t="s">
        <v>15</v>
      </c>
      <c r="E90" s="159" t="str">
        <f t="shared" si="2"/>
        <v>18.Disjuntores e CD</v>
      </c>
      <c r="F90" t="s">
        <v>61</v>
      </c>
      <c r="G90" t="s">
        <v>73</v>
      </c>
      <c r="H90" t="s">
        <v>78</v>
      </c>
      <c r="I90" s="221">
        <v>44615</v>
      </c>
      <c r="J90" s="221">
        <v>44617</v>
      </c>
      <c r="M90" s="117">
        <v>0</v>
      </c>
      <c r="N90" s="117">
        <v>0</v>
      </c>
      <c r="Q90" s="118">
        <v>0</v>
      </c>
      <c r="R90" s="156">
        <f>'Loc x Atv x Qtdes'!J20</f>
        <v>4</v>
      </c>
      <c r="S90" s="157">
        <f>VLOOKUP(D90,'R$ Atividades'!$A$3:$D$32,4,0)</f>
        <v>350</v>
      </c>
      <c r="T90" s="157">
        <f t="shared" si="5"/>
        <v>1400</v>
      </c>
      <c r="U90" s="159">
        <f>VLOOKUP(I90,SEMANAS!$B$1:$C$301,2,0)</f>
        <v>28</v>
      </c>
      <c r="V90" s="159">
        <f>VLOOKUP(J90,SEMANAS!$B$1:$C$301,2,0)</f>
        <v>28</v>
      </c>
      <c r="W90" s="258">
        <f t="shared" si="6"/>
        <v>9.1226197943169898E-4</v>
      </c>
    </row>
    <row r="91" spans="1:23" x14ac:dyDescent="0.25">
      <c r="A91" s="159" t="s">
        <v>245</v>
      </c>
      <c r="B91" s="159" t="s">
        <v>150</v>
      </c>
      <c r="C91" t="s">
        <v>164</v>
      </c>
      <c r="D91" t="s">
        <v>226</v>
      </c>
      <c r="E91" s="159" t="str">
        <f t="shared" si="2"/>
        <v>17.Revestimento da Circulação</v>
      </c>
      <c r="F91" t="s">
        <v>61</v>
      </c>
      <c r="G91" t="s">
        <v>73</v>
      </c>
      <c r="H91" t="s">
        <v>62</v>
      </c>
      <c r="I91" s="221">
        <v>44615</v>
      </c>
      <c r="J91" s="221">
        <v>44622</v>
      </c>
      <c r="M91" s="117">
        <v>0</v>
      </c>
      <c r="N91" s="117">
        <v>0</v>
      </c>
      <c r="Q91" s="118">
        <v>0</v>
      </c>
      <c r="R91" s="156">
        <f>'Loc x Atv x Qtdes'!J21</f>
        <v>22.5</v>
      </c>
      <c r="S91" s="157">
        <f>VLOOKUP(D91,'R$ Atividades'!$A$3:$D$32,4,0)</f>
        <v>160.77478755454416</v>
      </c>
      <c r="T91" s="157">
        <f t="shared" si="5"/>
        <v>3617.4327199772438</v>
      </c>
      <c r="U91" s="159">
        <f>VLOOKUP(I91,SEMANAS!$B$1:$C$301,2,0)</f>
        <v>28</v>
      </c>
      <c r="V91" s="159">
        <f>VLOOKUP(J91,SEMANAS!$B$1:$C$301,2,0)</f>
        <v>29</v>
      </c>
      <c r="W91" s="258">
        <f t="shared" si="6"/>
        <v>2.3571759525624538E-3</v>
      </c>
    </row>
    <row r="92" spans="1:23" x14ac:dyDescent="0.25">
      <c r="A92" s="159" t="s">
        <v>245</v>
      </c>
      <c r="B92" s="159" t="s">
        <v>150</v>
      </c>
      <c r="C92" t="s">
        <v>165</v>
      </c>
      <c r="D92" t="s">
        <v>221</v>
      </c>
      <c r="E92" s="159" t="str">
        <f t="shared" si="2"/>
        <v>22.Esquadria de Ferro</v>
      </c>
      <c r="F92" t="s">
        <v>61</v>
      </c>
      <c r="G92" t="s">
        <v>73</v>
      </c>
      <c r="H92" t="s">
        <v>91</v>
      </c>
      <c r="I92" s="221">
        <v>44622</v>
      </c>
      <c r="J92" s="221">
        <v>44624</v>
      </c>
      <c r="M92" s="117">
        <v>0</v>
      </c>
      <c r="N92" s="117">
        <v>0</v>
      </c>
      <c r="Q92" s="118">
        <v>0</v>
      </c>
      <c r="R92" s="156">
        <f>'Loc x Atv x Qtdes'!J16</f>
        <v>4.1748314050052171</v>
      </c>
      <c r="S92" s="157">
        <f>VLOOKUP(D92,'R$ Atividades'!$A$3:$D$32,4,0)</f>
        <v>492</v>
      </c>
      <c r="T92" s="157">
        <f t="shared" si="5"/>
        <v>2054.0170512625668</v>
      </c>
      <c r="U92" s="159">
        <f>VLOOKUP(I92,SEMANAS!$B$1:$C$301,2,0)</f>
        <v>29</v>
      </c>
      <c r="V92" s="159">
        <f>VLOOKUP(J92,SEMANAS!$B$1:$C$301,2,0)</f>
        <v>29</v>
      </c>
      <c r="W92" s="258">
        <f t="shared" si="6"/>
        <v>1.3384297578366076E-3</v>
      </c>
    </row>
    <row r="93" spans="1:23" x14ac:dyDescent="0.25">
      <c r="A93" s="159" t="s">
        <v>245</v>
      </c>
      <c r="B93" s="159" t="s">
        <v>150</v>
      </c>
      <c r="C93" t="s">
        <v>166</v>
      </c>
      <c r="D93" t="s">
        <v>17</v>
      </c>
      <c r="E93" s="159" t="str">
        <f t="shared" si="2"/>
        <v>19.Pintura Interna - 1ªdmão</v>
      </c>
      <c r="F93" t="s">
        <v>61</v>
      </c>
      <c r="G93" t="s">
        <v>73</v>
      </c>
      <c r="H93" t="s">
        <v>62</v>
      </c>
      <c r="I93" s="221">
        <v>44629</v>
      </c>
      <c r="J93" s="221">
        <v>44636</v>
      </c>
      <c r="M93" s="117">
        <v>0</v>
      </c>
      <c r="N93" s="117">
        <v>0</v>
      </c>
      <c r="Q93" s="118">
        <v>0</v>
      </c>
      <c r="R93" s="156">
        <f>'Loc x Atv x Qtdes'!J22</f>
        <v>476.73891448100045</v>
      </c>
      <c r="S93" s="157">
        <f>VLOOKUP(D93,'R$ Atividades'!$A$3:$D$32,4,0)</f>
        <v>31.043507801912533</v>
      </c>
      <c r="T93" s="157">
        <f t="shared" si="5"/>
        <v>14799.64821116625</v>
      </c>
      <c r="U93" s="159">
        <f>VLOOKUP(I93,SEMANAS!$B$1:$C$301,2,0)</f>
        <v>30</v>
      </c>
      <c r="V93" s="159">
        <f>VLOOKUP(J93,SEMANAS!$B$1:$C$301,2,0)</f>
        <v>31</v>
      </c>
      <c r="W93" s="258">
        <f t="shared" si="6"/>
        <v>9.6436831228652337E-3</v>
      </c>
    </row>
    <row r="94" spans="1:23" x14ac:dyDescent="0.25">
      <c r="A94" s="159" t="s">
        <v>245</v>
      </c>
      <c r="B94" s="159" t="s">
        <v>150</v>
      </c>
      <c r="C94" t="s">
        <v>167</v>
      </c>
      <c r="D94" t="s">
        <v>18</v>
      </c>
      <c r="E94" s="159" t="str">
        <f t="shared" si="2"/>
        <v>20.Louças</v>
      </c>
      <c r="F94" t="s">
        <v>61</v>
      </c>
      <c r="G94" t="s">
        <v>73</v>
      </c>
      <c r="H94" t="s">
        <v>62</v>
      </c>
      <c r="I94" s="221">
        <v>44636</v>
      </c>
      <c r="J94" s="221">
        <v>44643</v>
      </c>
      <c r="M94" s="117">
        <v>0</v>
      </c>
      <c r="N94" s="117">
        <v>0</v>
      </c>
      <c r="Q94" s="118">
        <v>0</v>
      </c>
      <c r="R94" s="156">
        <f>'Loc x Atv x Qtdes'!J23</f>
        <v>16</v>
      </c>
      <c r="S94" s="157">
        <f>VLOOKUP(D94,'R$ Atividades'!$A$3:$D$32,4,0)</f>
        <v>327.25146699999999</v>
      </c>
      <c r="T94" s="157">
        <f t="shared" si="5"/>
        <v>5236.0234719999999</v>
      </c>
      <c r="U94" s="159">
        <f>VLOOKUP(I94,SEMANAS!$B$1:$C$301,2,0)</f>
        <v>31</v>
      </c>
      <c r="V94" s="159">
        <f>VLOOKUP(J94,SEMANAS!$B$1:$C$301,2,0)</f>
        <v>32</v>
      </c>
      <c r="W94" s="258">
        <f t="shared" si="6"/>
        <v>3.4118750977982551E-3</v>
      </c>
    </row>
    <row r="95" spans="1:23" x14ac:dyDescent="0.25">
      <c r="A95" s="159" t="s">
        <v>245</v>
      </c>
      <c r="B95" s="159" t="s">
        <v>150</v>
      </c>
      <c r="C95" t="s">
        <v>168</v>
      </c>
      <c r="D95" t="s">
        <v>19</v>
      </c>
      <c r="E95" s="159" t="str">
        <f t="shared" si="2"/>
        <v>21.Portas de Madeira</v>
      </c>
      <c r="F95" t="s">
        <v>61</v>
      </c>
      <c r="G95" t="s">
        <v>73</v>
      </c>
      <c r="H95" t="s">
        <v>62</v>
      </c>
      <c r="I95" s="221">
        <v>44643</v>
      </c>
      <c r="J95" s="221">
        <v>44650</v>
      </c>
      <c r="M95" s="117">
        <v>0</v>
      </c>
      <c r="N95" s="117">
        <v>0</v>
      </c>
      <c r="Q95" s="118">
        <v>0</v>
      </c>
      <c r="R95" s="156">
        <f>'Loc x Atv x Qtdes'!J24</f>
        <v>20</v>
      </c>
      <c r="S95" s="157">
        <f>VLOOKUP(D95,'R$ Atividades'!$A$3:$D$32,4,0)</f>
        <v>520</v>
      </c>
      <c r="T95" s="157">
        <f t="shared" si="5"/>
        <v>10400</v>
      </c>
      <c r="U95" s="159">
        <f>VLOOKUP(I95,SEMANAS!$B$1:$C$301,2,0)</f>
        <v>32</v>
      </c>
      <c r="V95" s="159">
        <f>VLOOKUP(J95,SEMANAS!$B$1:$C$301,2,0)</f>
        <v>33</v>
      </c>
      <c r="W95" s="258">
        <f t="shared" si="6"/>
        <v>6.7768032757783356E-3</v>
      </c>
    </row>
    <row r="96" spans="1:23" x14ac:dyDescent="0.25">
      <c r="A96" s="159" t="s">
        <v>245</v>
      </c>
      <c r="B96" s="159" t="s">
        <v>150</v>
      </c>
      <c r="C96" t="s">
        <v>169</v>
      </c>
      <c r="D96" t="s">
        <v>225</v>
      </c>
      <c r="E96" s="159" t="str">
        <f t="shared" si="2"/>
        <v>23.Piso Vinilico</v>
      </c>
      <c r="F96" t="s">
        <v>61</v>
      </c>
      <c r="G96" t="s">
        <v>73</v>
      </c>
      <c r="H96" t="s">
        <v>62</v>
      </c>
      <c r="I96" s="221">
        <v>44650</v>
      </c>
      <c r="J96" s="221">
        <v>44657</v>
      </c>
      <c r="M96" s="117">
        <v>0</v>
      </c>
      <c r="N96" s="117">
        <v>0</v>
      </c>
      <c r="Q96" s="118">
        <v>0</v>
      </c>
      <c r="R96" s="156">
        <f>'Loc x Atv x Qtdes'!J25</f>
        <v>80.875776209597902</v>
      </c>
      <c r="S96" s="157">
        <f>VLOOKUP(D96,'R$ Atividades'!$A$3:$D$32,4,0)</f>
        <v>162.85785630043145</v>
      </c>
      <c r="T96" s="157">
        <f t="shared" si="5"/>
        <v>13171.255540128548</v>
      </c>
      <c r="U96" s="159">
        <f>VLOOKUP(I96,SEMANAS!$B$1:$C$301,2,0)</f>
        <v>33</v>
      </c>
      <c r="V96" s="159">
        <f>VLOOKUP(J96,SEMANAS!$B$1:$C$301,2,0)</f>
        <v>34</v>
      </c>
      <c r="W96" s="258">
        <f t="shared" si="6"/>
        <v>8.5825968933131436E-3</v>
      </c>
    </row>
    <row r="97" spans="1:23" x14ac:dyDescent="0.25">
      <c r="A97" s="159" t="s">
        <v>245</v>
      </c>
      <c r="B97" s="159" t="s">
        <v>150</v>
      </c>
      <c r="C97" t="s">
        <v>170</v>
      </c>
      <c r="D97" t="s">
        <v>94</v>
      </c>
      <c r="E97" s="159" t="str">
        <f t="shared" si="2"/>
        <v>24.Metais</v>
      </c>
      <c r="F97" t="s">
        <v>61</v>
      </c>
      <c r="G97" t="s">
        <v>73</v>
      </c>
      <c r="H97" t="s">
        <v>78</v>
      </c>
      <c r="I97" s="221">
        <v>44657</v>
      </c>
      <c r="J97" s="221">
        <v>44659</v>
      </c>
      <c r="M97" s="117">
        <v>0</v>
      </c>
      <c r="N97" s="117">
        <v>0</v>
      </c>
      <c r="Q97" s="118">
        <v>0</v>
      </c>
      <c r="R97" s="156">
        <f>'Loc x Atv x Qtdes'!J26</f>
        <v>12</v>
      </c>
      <c r="S97" s="157">
        <f>VLOOKUP(D97,'R$ Atividades'!$A$3:$D$32,4,0)</f>
        <v>111.67</v>
      </c>
      <c r="T97" s="157">
        <f t="shared" si="5"/>
        <v>1340.04</v>
      </c>
      <c r="U97" s="159">
        <f>VLOOKUP(I97,SEMANAS!$B$1:$C$301,2,0)</f>
        <v>34</v>
      </c>
      <c r="V97" s="159">
        <f>VLOOKUP(J97,SEMANAS!$B$1:$C$301,2,0)</f>
        <v>34</v>
      </c>
      <c r="W97" s="258">
        <f t="shared" si="6"/>
        <v>8.7319110208403843E-4</v>
      </c>
    </row>
    <row r="98" spans="1:23" x14ac:dyDescent="0.25">
      <c r="A98" s="159" t="s">
        <v>245</v>
      </c>
      <c r="B98" s="159" t="s">
        <v>150</v>
      </c>
      <c r="C98" t="s">
        <v>171</v>
      </c>
      <c r="D98" t="s">
        <v>96</v>
      </c>
      <c r="E98" s="159" t="str">
        <f t="shared" ref="E98:E100" si="7">VLOOKUP(D98,$D$10:$E$31,2,0)</f>
        <v>25.Acabamentos Elétricos</v>
      </c>
      <c r="F98" t="s">
        <v>61</v>
      </c>
      <c r="G98" t="s">
        <v>73</v>
      </c>
      <c r="H98" t="s">
        <v>78</v>
      </c>
      <c r="I98" s="221">
        <v>44657</v>
      </c>
      <c r="J98" s="221">
        <v>44659</v>
      </c>
      <c r="M98" s="117">
        <v>0</v>
      </c>
      <c r="N98" s="117">
        <v>0</v>
      </c>
      <c r="Q98" s="118">
        <v>0</v>
      </c>
      <c r="R98" s="156">
        <f>'Loc x Atv x Qtdes'!J27</f>
        <v>4</v>
      </c>
      <c r="S98" s="157">
        <f>VLOOKUP(D98,'R$ Atividades'!$A$3:$D$33,4,0)</f>
        <v>0</v>
      </c>
      <c r="T98" s="157">
        <f t="shared" si="5"/>
        <v>0</v>
      </c>
      <c r="U98" s="159">
        <f>VLOOKUP(I98,SEMANAS!$B$1:$C$301,2,0)</f>
        <v>34</v>
      </c>
      <c r="V98" s="159">
        <f>VLOOKUP(J98,SEMANAS!$B$1:$C$301,2,0)</f>
        <v>34</v>
      </c>
      <c r="W98" s="258">
        <f t="shared" si="6"/>
        <v>0</v>
      </c>
    </row>
    <row r="99" spans="1:23" x14ac:dyDescent="0.25">
      <c r="A99" s="159" t="s">
        <v>245</v>
      </c>
      <c r="B99" s="159" t="s">
        <v>150</v>
      </c>
      <c r="C99" t="s">
        <v>172</v>
      </c>
      <c r="D99" t="s">
        <v>23</v>
      </c>
      <c r="E99" s="159" t="str">
        <f t="shared" si="7"/>
        <v>26.Pintura Final</v>
      </c>
      <c r="F99" t="s">
        <v>61</v>
      </c>
      <c r="G99" t="s">
        <v>73</v>
      </c>
      <c r="H99" t="s">
        <v>62</v>
      </c>
      <c r="I99" s="221">
        <v>44671</v>
      </c>
      <c r="J99" s="221">
        <v>44678</v>
      </c>
      <c r="M99" s="117">
        <v>0</v>
      </c>
      <c r="N99" s="117">
        <v>0</v>
      </c>
      <c r="Q99" s="118">
        <v>0</v>
      </c>
      <c r="R99" s="156">
        <f>'Loc x Atv x Qtdes'!J28</f>
        <v>614.56297040815116</v>
      </c>
      <c r="S99" s="157">
        <f>VLOOKUP(D99,'R$ Atividades'!$A$3:$D$32,4,0)</f>
        <v>6</v>
      </c>
      <c r="T99" s="157">
        <f t="shared" si="5"/>
        <v>3687.377822448907</v>
      </c>
      <c r="U99" s="159">
        <f>VLOOKUP(I99,SEMANAS!$B$1:$C$301,2,0)</f>
        <v>36</v>
      </c>
      <c r="V99" s="159">
        <f>VLOOKUP(J99,SEMANAS!$B$1:$C$301,2,0)</f>
        <v>37</v>
      </c>
      <c r="W99" s="258">
        <f t="shared" si="6"/>
        <v>2.4027532794427056E-3</v>
      </c>
    </row>
    <row r="100" spans="1:23" x14ac:dyDescent="0.25">
      <c r="A100" s="159" t="s">
        <v>245</v>
      </c>
      <c r="B100" s="159" t="s">
        <v>150</v>
      </c>
      <c r="C100" t="s">
        <v>173</v>
      </c>
      <c r="D100" t="s">
        <v>27</v>
      </c>
      <c r="E100" s="159" t="str">
        <f t="shared" si="7"/>
        <v>27.Complementação e Limpeza</v>
      </c>
      <c r="F100" t="s">
        <v>61</v>
      </c>
      <c r="G100" t="s">
        <v>73</v>
      </c>
      <c r="H100" t="s">
        <v>78</v>
      </c>
      <c r="I100" s="221">
        <v>44678</v>
      </c>
      <c r="J100" s="221">
        <v>44680</v>
      </c>
      <c r="M100" s="117">
        <v>0</v>
      </c>
      <c r="N100" s="117">
        <v>0</v>
      </c>
      <c r="Q100" s="118">
        <v>0</v>
      </c>
      <c r="R100" s="156">
        <f>'Loc x Atv x Qtdes'!J31</f>
        <v>0.25</v>
      </c>
      <c r="S100" s="157">
        <f>VLOOKUP(D100,'R$ Atividades'!$A$3:$D$32,4,0)</f>
        <v>2000</v>
      </c>
      <c r="T100" s="157">
        <f t="shared" si="5"/>
        <v>500</v>
      </c>
      <c r="U100" s="159">
        <f>VLOOKUP(I100,SEMANAS!$B$1:$C$301,2,0)</f>
        <v>37</v>
      </c>
      <c r="V100" s="159">
        <f>VLOOKUP(J100,SEMANAS!$B$1:$C$301,2,0)</f>
        <v>37</v>
      </c>
      <c r="W100" s="258">
        <f t="shared" si="6"/>
        <v>3.2580784979703537E-4</v>
      </c>
    </row>
    <row r="101" spans="1:23" x14ac:dyDescent="0.25">
      <c r="A101" s="159"/>
      <c r="B101" s="159"/>
      <c r="C101" t="s">
        <v>174</v>
      </c>
      <c r="D101" t="s">
        <v>175</v>
      </c>
      <c r="E101" s="159"/>
      <c r="H101" t="s">
        <v>176</v>
      </c>
      <c r="I101" s="221">
        <v>44522</v>
      </c>
      <c r="J101" s="221">
        <v>44554</v>
      </c>
      <c r="M101" s="117">
        <v>0</v>
      </c>
      <c r="N101" s="117">
        <v>0</v>
      </c>
      <c r="Q101" s="118">
        <v>0</v>
      </c>
      <c r="S101" s="119"/>
      <c r="U101" s="159">
        <f>VLOOKUP(I101,SEMANAS!$B$1:$C$301,2,0)</f>
        <v>15</v>
      </c>
      <c r="V101" s="159">
        <f>VLOOKUP(J101,SEMANAS!$B$1:$C$301,2,0)</f>
        <v>19</v>
      </c>
    </row>
    <row r="102" spans="1:23" x14ac:dyDescent="0.25">
      <c r="A102" s="159" t="s">
        <v>245</v>
      </c>
      <c r="B102" s="159" t="s">
        <v>248</v>
      </c>
      <c r="C102" t="s">
        <v>177</v>
      </c>
      <c r="D102" t="s">
        <v>5</v>
      </c>
      <c r="E102" s="159" t="str">
        <f t="shared" ref="E102" si="8">VLOOKUP(D102,$D$10:$E$31,2,0)</f>
        <v>06.Alvenaria Estrutural</v>
      </c>
      <c r="F102" t="s">
        <v>61</v>
      </c>
      <c r="G102" t="s">
        <v>35</v>
      </c>
      <c r="H102" t="s">
        <v>62</v>
      </c>
      <c r="I102" s="221">
        <v>44522</v>
      </c>
      <c r="J102" s="221">
        <v>44526</v>
      </c>
      <c r="M102" s="117">
        <v>0</v>
      </c>
      <c r="N102" s="117">
        <v>0</v>
      </c>
      <c r="Q102" s="118">
        <v>0</v>
      </c>
      <c r="R102" s="156">
        <f>'Loc x Atv x Qtdes'!K8</f>
        <v>81.699605775939901</v>
      </c>
      <c r="S102" s="157">
        <f>VLOOKUP(D102,'R$ Atividades'!$A$3:$D$32,4,0)</f>
        <v>247.89395397660905</v>
      </c>
      <c r="T102" s="157">
        <f t="shared" ref="T102:T103" si="9">S102*R102</f>
        <v>20252.838314127948</v>
      </c>
      <c r="U102" s="159">
        <f>VLOOKUP(I102,SEMANAS!$B$1:$C$301,2,0)</f>
        <v>15</v>
      </c>
      <c r="V102" s="159">
        <f>VLOOKUP(J102,SEMANAS!$B$1:$C$301,2,0)</f>
        <v>15</v>
      </c>
      <c r="W102" s="258">
        <f t="shared" ref="W102:W103" si="10">T102/$T$126</f>
        <v>1.3197067406826083E-2</v>
      </c>
    </row>
    <row r="103" spans="1:23" x14ac:dyDescent="0.25">
      <c r="A103" s="159" t="s">
        <v>245</v>
      </c>
      <c r="B103" s="159" t="s">
        <v>248</v>
      </c>
      <c r="C103" t="s">
        <v>178</v>
      </c>
      <c r="D103" t="s">
        <v>243</v>
      </c>
      <c r="E103" s="159" t="s">
        <v>285</v>
      </c>
      <c r="F103" t="s">
        <v>61</v>
      </c>
      <c r="G103" t="s">
        <v>35</v>
      </c>
      <c r="H103" t="s">
        <v>62</v>
      </c>
      <c r="I103" s="221">
        <v>44529</v>
      </c>
      <c r="J103" s="221">
        <v>44533</v>
      </c>
      <c r="M103" s="117">
        <v>0</v>
      </c>
      <c r="N103" s="117">
        <v>0</v>
      </c>
      <c r="Q103" s="118">
        <v>0</v>
      </c>
      <c r="R103" s="156">
        <v>0</v>
      </c>
      <c r="T103" s="157">
        <f t="shared" si="9"/>
        <v>0</v>
      </c>
      <c r="U103" s="159">
        <f>VLOOKUP(I103,SEMANAS!$B$1:$C$301,2,0)</f>
        <v>16</v>
      </c>
      <c r="V103" s="159">
        <f>VLOOKUP(J103,SEMANAS!$B$1:$C$301,2,0)</f>
        <v>16</v>
      </c>
      <c r="W103" s="258">
        <f t="shared" si="10"/>
        <v>0</v>
      </c>
    </row>
    <row r="104" spans="1:23" x14ac:dyDescent="0.25">
      <c r="A104" s="159" t="s">
        <v>245</v>
      </c>
      <c r="B104" s="159" t="s">
        <v>248</v>
      </c>
      <c r="C104" t="s">
        <v>179</v>
      </c>
      <c r="D104" t="s">
        <v>180</v>
      </c>
      <c r="E104" s="159" t="s">
        <v>286</v>
      </c>
      <c r="F104" t="s">
        <v>61</v>
      </c>
      <c r="G104" t="s">
        <v>35</v>
      </c>
      <c r="H104" t="s">
        <v>62</v>
      </c>
      <c r="I104" s="221">
        <v>44536</v>
      </c>
      <c r="J104" s="221">
        <v>44540</v>
      </c>
      <c r="M104" s="117">
        <v>0</v>
      </c>
      <c r="N104" s="117">
        <v>0</v>
      </c>
      <c r="Q104" s="118">
        <v>0</v>
      </c>
      <c r="R104" s="156">
        <v>0</v>
      </c>
      <c r="S104" s="157">
        <f>VLOOKUP(D104,'R$ Atividades'!$A$3:$D$34,4,0)</f>
        <v>0</v>
      </c>
      <c r="U104" s="159">
        <f>VLOOKUP(I104,SEMANAS!$B$1:$C$301,2,0)</f>
        <v>17</v>
      </c>
      <c r="V104" s="159">
        <f>VLOOKUP(J104,SEMANAS!$B$1:$C$301,2,0)</f>
        <v>17</v>
      </c>
    </row>
    <row r="105" spans="1:23" x14ac:dyDescent="0.25">
      <c r="A105" s="159" t="s">
        <v>245</v>
      </c>
      <c r="B105" s="159" t="s">
        <v>248</v>
      </c>
      <c r="C105" t="s">
        <v>181</v>
      </c>
      <c r="D105" t="s">
        <v>182</v>
      </c>
      <c r="E105" s="159" t="s">
        <v>287</v>
      </c>
      <c r="F105" t="s">
        <v>61</v>
      </c>
      <c r="G105" t="s">
        <v>35</v>
      </c>
      <c r="H105" t="s">
        <v>62</v>
      </c>
      <c r="I105" s="221">
        <v>44543</v>
      </c>
      <c r="J105" s="221">
        <v>44547</v>
      </c>
      <c r="M105" s="117">
        <v>0</v>
      </c>
      <c r="N105" s="117">
        <v>0</v>
      </c>
      <c r="Q105" s="118">
        <v>0</v>
      </c>
      <c r="R105" s="156">
        <f>'Loc x Atv x Qtdes'!K29</f>
        <v>243.69530071028242</v>
      </c>
      <c r="S105" s="157">
        <f>VLOOKUP(D105,'R$ Atividades'!$A$3:$D$32,4,0)</f>
        <v>209.65947672607118</v>
      </c>
      <c r="T105" s="157">
        <f t="shared" ref="T105:T106" si="11">S105*R105</f>
        <v>51093.029227520376</v>
      </c>
      <c r="U105" s="159">
        <f>VLOOKUP(I105,SEMANAS!$B$1:$C$301,2,0)</f>
        <v>18</v>
      </c>
      <c r="V105" s="159">
        <f>VLOOKUP(J105,SEMANAS!$B$1:$C$301,2,0)</f>
        <v>18</v>
      </c>
      <c r="W105" s="258">
        <f t="shared" ref="W105:W106" si="12">T105/$T$126</f>
        <v>3.3293019984470991E-2</v>
      </c>
    </row>
    <row r="106" spans="1:23" x14ac:dyDescent="0.25">
      <c r="A106" s="159" t="s">
        <v>245</v>
      </c>
      <c r="B106" s="159" t="s">
        <v>248</v>
      </c>
      <c r="C106" t="s">
        <v>183</v>
      </c>
      <c r="D106" t="s">
        <v>184</v>
      </c>
      <c r="E106" s="159" t="s">
        <v>288</v>
      </c>
      <c r="F106" t="s">
        <v>61</v>
      </c>
      <c r="G106" t="s">
        <v>35</v>
      </c>
      <c r="H106" t="s">
        <v>62</v>
      </c>
      <c r="I106" s="221">
        <v>44550</v>
      </c>
      <c r="J106" s="221">
        <v>44554</v>
      </c>
      <c r="M106" s="117">
        <v>0</v>
      </c>
      <c r="N106" s="117">
        <v>0</v>
      </c>
      <c r="Q106" s="118">
        <v>0</v>
      </c>
      <c r="R106" s="156">
        <f>'Loc x Atv x Qtdes'!K30</f>
        <v>75.179971734005605</v>
      </c>
      <c r="S106" s="157">
        <f>VLOOKUP(D106,'R$ Atividades'!$A$3:$D$32,4,0)</f>
        <v>134.24139437622111</v>
      </c>
      <c r="T106" s="157">
        <f t="shared" si="11"/>
        <v>10092.264234737802</v>
      </c>
      <c r="U106" s="159">
        <f>VLOOKUP(I106,SEMANAS!$B$1:$C$301,2,0)</f>
        <v>19</v>
      </c>
      <c r="V106" s="159">
        <f>VLOOKUP(J106,SEMANAS!$B$1:$C$301,2,0)</f>
        <v>19</v>
      </c>
      <c r="W106" s="258">
        <f t="shared" si="12"/>
        <v>6.5762778198068918E-3</v>
      </c>
    </row>
    <row r="107" spans="1:23" x14ac:dyDescent="0.25">
      <c r="A107" s="159"/>
      <c r="B107" s="159"/>
      <c r="C107">
        <v>3</v>
      </c>
      <c r="D107" t="s">
        <v>185</v>
      </c>
      <c r="E107" s="159"/>
      <c r="H107" t="s">
        <v>186</v>
      </c>
      <c r="I107" s="221">
        <v>44526</v>
      </c>
      <c r="J107" s="221">
        <v>44643</v>
      </c>
      <c r="M107" s="117">
        <v>0</v>
      </c>
      <c r="N107" s="117">
        <v>0</v>
      </c>
      <c r="Q107" s="118">
        <v>0</v>
      </c>
      <c r="S107" s="119"/>
      <c r="U107" s="159">
        <f>VLOOKUP(I107,SEMANAS!$B$1:$C$301,2,0)</f>
        <v>15</v>
      </c>
      <c r="V107" s="159">
        <f>VLOOKUP(J107,SEMANAS!$B$1:$C$301,2,0)</f>
        <v>32</v>
      </c>
    </row>
    <row r="108" spans="1:23" x14ac:dyDescent="0.25">
      <c r="A108" s="159"/>
      <c r="B108" s="159"/>
      <c r="C108" t="s">
        <v>187</v>
      </c>
      <c r="D108" t="s">
        <v>188</v>
      </c>
      <c r="E108" s="159"/>
      <c r="H108" t="s">
        <v>189</v>
      </c>
      <c r="I108" s="221">
        <v>44526</v>
      </c>
      <c r="J108" s="221">
        <v>44608</v>
      </c>
      <c r="M108" s="117">
        <v>0</v>
      </c>
      <c r="N108" s="117">
        <v>0</v>
      </c>
      <c r="Q108" s="118">
        <v>0</v>
      </c>
      <c r="S108" s="119"/>
      <c r="U108" s="159">
        <f>VLOOKUP(I108,SEMANAS!$B$1:$C$301,2,0)</f>
        <v>15</v>
      </c>
      <c r="V108" s="159">
        <f>VLOOKUP(J108,SEMANAS!$B$1:$C$301,2,0)</f>
        <v>27</v>
      </c>
    </row>
    <row r="109" spans="1:23" x14ac:dyDescent="0.25">
      <c r="A109" s="159" t="s">
        <v>185</v>
      </c>
      <c r="B109" s="159" t="s">
        <v>188</v>
      </c>
      <c r="C109" t="s">
        <v>190</v>
      </c>
      <c r="D109" t="s">
        <v>28</v>
      </c>
      <c r="E109" s="159" t="s">
        <v>289</v>
      </c>
      <c r="F109" t="s">
        <v>61</v>
      </c>
      <c r="G109" t="s">
        <v>185</v>
      </c>
      <c r="H109" t="s">
        <v>62</v>
      </c>
      <c r="I109" s="221">
        <v>44526</v>
      </c>
      <c r="J109" s="221">
        <v>44532</v>
      </c>
      <c r="M109" s="117">
        <v>0</v>
      </c>
      <c r="N109" s="117">
        <v>0</v>
      </c>
      <c r="Q109" s="118">
        <v>0</v>
      </c>
      <c r="R109" s="156">
        <f>'Loc x Atv x Qtdes'!L32</f>
        <v>126.2175</v>
      </c>
      <c r="S109" s="157">
        <f>VLOOKUP(D109,'R$ Atividades'!$A$3:$D$32,4,0)</f>
        <v>111.22574674641417</v>
      </c>
      <c r="T109" s="157">
        <f t="shared" ref="T109:T110" si="13">S109*R109</f>
        <v>14038.635689965531</v>
      </c>
      <c r="U109" s="159">
        <f>VLOOKUP(I109,SEMANAS!$B$1:$C$301,2,0)</f>
        <v>15</v>
      </c>
      <c r="V109" s="159">
        <f>VLOOKUP(J109,SEMANAS!$B$1:$C$301,2,0)</f>
        <v>16</v>
      </c>
      <c r="W109" s="258">
        <f t="shared" ref="W109:W110" si="14">T109/$T$126</f>
        <v>9.1477954164631784E-3</v>
      </c>
    </row>
    <row r="110" spans="1:23" x14ac:dyDescent="0.25">
      <c r="A110" s="159" t="s">
        <v>185</v>
      </c>
      <c r="B110" s="159" t="s">
        <v>188</v>
      </c>
      <c r="C110" t="s">
        <v>191</v>
      </c>
      <c r="D110" t="s">
        <v>29</v>
      </c>
      <c r="E110" s="159" t="s">
        <v>290</v>
      </c>
      <c r="F110" t="s">
        <v>61</v>
      </c>
      <c r="G110" t="s">
        <v>185</v>
      </c>
      <c r="H110" t="s">
        <v>62</v>
      </c>
      <c r="I110" s="221">
        <v>44602</v>
      </c>
      <c r="J110" s="221">
        <v>44608</v>
      </c>
      <c r="M110" s="117">
        <v>0</v>
      </c>
      <c r="N110" s="117">
        <v>0</v>
      </c>
      <c r="Q110" s="118">
        <v>0</v>
      </c>
      <c r="R110" s="156">
        <f>'Loc x Atv x Qtdes'!L33</f>
        <v>126.2175</v>
      </c>
      <c r="S110" s="157">
        <f>VLOOKUP(D110,'R$ Atividades'!$A$3:$D$32,4,0)</f>
        <v>49.707079999999983</v>
      </c>
      <c r="T110" s="157">
        <f t="shared" si="13"/>
        <v>6273.9033698999983</v>
      </c>
      <c r="U110" s="159">
        <f>VLOOKUP(I110,SEMANAS!$B$1:$C$301,2,0)</f>
        <v>26</v>
      </c>
      <c r="V110" s="159">
        <f>VLOOKUP(J110,SEMANAS!$B$1:$C$301,2,0)</f>
        <v>27</v>
      </c>
      <c r="W110" s="258">
        <f t="shared" si="14"/>
        <v>4.0881739335629852E-3</v>
      </c>
    </row>
    <row r="111" spans="1:23" x14ac:dyDescent="0.25">
      <c r="A111" s="159"/>
      <c r="B111" s="159"/>
      <c r="C111" t="s">
        <v>192</v>
      </c>
      <c r="D111" t="s">
        <v>193</v>
      </c>
      <c r="E111" s="159"/>
      <c r="H111" t="s">
        <v>189</v>
      </c>
      <c r="I111" s="221">
        <v>44533</v>
      </c>
      <c r="J111" s="221">
        <v>44615</v>
      </c>
      <c r="M111" s="117">
        <v>0</v>
      </c>
      <c r="N111" s="117">
        <v>0</v>
      </c>
      <c r="Q111" s="118">
        <v>0</v>
      </c>
      <c r="S111" s="119"/>
      <c r="U111" s="159">
        <f>VLOOKUP(I111,SEMANAS!$B$1:$C$301,2,0)</f>
        <v>16</v>
      </c>
      <c r="V111" s="159">
        <f>VLOOKUP(J111,SEMANAS!$B$1:$C$301,2,0)</f>
        <v>28</v>
      </c>
    </row>
    <row r="112" spans="1:23" x14ac:dyDescent="0.25">
      <c r="A112" s="159" t="s">
        <v>185</v>
      </c>
      <c r="B112" s="159" t="s">
        <v>193</v>
      </c>
      <c r="C112" t="s">
        <v>194</v>
      </c>
      <c r="D112" t="s">
        <v>28</v>
      </c>
      <c r="E112" s="159" t="s">
        <v>289</v>
      </c>
      <c r="F112" t="s">
        <v>61</v>
      </c>
      <c r="G112" t="s">
        <v>185</v>
      </c>
      <c r="H112" t="s">
        <v>62</v>
      </c>
      <c r="I112" s="221">
        <v>44533</v>
      </c>
      <c r="J112" s="221">
        <v>44539</v>
      </c>
      <c r="M112" s="117">
        <v>0</v>
      </c>
      <c r="N112" s="117">
        <v>0</v>
      </c>
      <c r="Q112" s="118">
        <v>0</v>
      </c>
      <c r="R112" s="156">
        <f>'Loc x Atv x Qtdes'!M32</f>
        <v>142.50677249135501</v>
      </c>
      <c r="S112" s="157">
        <f>VLOOKUP(D112,'R$ Atividades'!$A$3:$D$32,4,0)</f>
        <v>111.22574674641417</v>
      </c>
      <c r="T112" s="157">
        <f t="shared" ref="T112:T113" si="15">S112*R112</f>
        <v>15850.422186772314</v>
      </c>
      <c r="U112" s="159">
        <f>VLOOKUP(I112,SEMANAS!$B$1:$C$301,2,0)</f>
        <v>16</v>
      </c>
      <c r="V112" s="159">
        <f>VLOOKUP(J112,SEMANAS!$B$1:$C$301,2,0)</f>
        <v>17</v>
      </c>
      <c r="W112" s="258">
        <f t="shared" ref="W112:W113" si="16">T112/$T$126</f>
        <v>1.0328383942095022E-2</v>
      </c>
    </row>
    <row r="113" spans="1:23" x14ac:dyDescent="0.25">
      <c r="A113" s="159" t="s">
        <v>185</v>
      </c>
      <c r="B113" s="159" t="s">
        <v>193</v>
      </c>
      <c r="C113" t="s">
        <v>195</v>
      </c>
      <c r="D113" t="s">
        <v>29</v>
      </c>
      <c r="E113" s="159" t="s">
        <v>290</v>
      </c>
      <c r="F113" t="s">
        <v>61</v>
      </c>
      <c r="G113" t="s">
        <v>185</v>
      </c>
      <c r="H113" t="s">
        <v>62</v>
      </c>
      <c r="I113" s="221">
        <v>44609</v>
      </c>
      <c r="J113" s="221">
        <v>44615</v>
      </c>
      <c r="M113" s="117">
        <v>0</v>
      </c>
      <c r="N113" s="117">
        <v>0</v>
      </c>
      <c r="Q113" s="118">
        <v>0</v>
      </c>
      <c r="R113" s="156">
        <f>'Loc x Atv x Qtdes'!M33</f>
        <v>142.50677249135501</v>
      </c>
      <c r="S113" s="157">
        <f>VLOOKUP(D113,'R$ Atividades'!$A$3:$D$32,4,0)</f>
        <v>49.707079999999983</v>
      </c>
      <c r="T113" s="157">
        <f t="shared" si="15"/>
        <v>7083.5955407695801</v>
      </c>
      <c r="U113" s="159">
        <f>VLOOKUP(I113,SEMANAS!$B$1:$C$301,2,0)</f>
        <v>27</v>
      </c>
      <c r="V113" s="159">
        <f>VLOOKUP(J113,SEMANAS!$B$1:$C$301,2,0)</f>
        <v>28</v>
      </c>
      <c r="W113" s="258">
        <f t="shared" si="16"/>
        <v>4.6157820639400092E-3</v>
      </c>
    </row>
    <row r="114" spans="1:23" x14ac:dyDescent="0.25">
      <c r="A114" s="159"/>
      <c r="B114" s="159"/>
      <c r="C114" t="s">
        <v>196</v>
      </c>
      <c r="D114" t="s">
        <v>197</v>
      </c>
      <c r="E114" s="159"/>
      <c r="H114" t="s">
        <v>189</v>
      </c>
      <c r="I114" s="221">
        <v>44540</v>
      </c>
      <c r="J114" s="221">
        <v>44622</v>
      </c>
      <c r="M114" s="117">
        <v>0</v>
      </c>
      <c r="N114" s="117">
        <v>0</v>
      </c>
      <c r="Q114" s="118">
        <v>0</v>
      </c>
      <c r="S114" s="119"/>
      <c r="U114" s="159">
        <f>VLOOKUP(I114,SEMANAS!$B$1:$C$301,2,0)</f>
        <v>17</v>
      </c>
      <c r="V114" s="159">
        <f>VLOOKUP(J114,SEMANAS!$B$1:$C$301,2,0)</f>
        <v>29</v>
      </c>
    </row>
    <row r="115" spans="1:23" x14ac:dyDescent="0.25">
      <c r="A115" s="159" t="s">
        <v>185</v>
      </c>
      <c r="B115" s="159" t="s">
        <v>197</v>
      </c>
      <c r="C115" t="s">
        <v>198</v>
      </c>
      <c r="D115" t="s">
        <v>28</v>
      </c>
      <c r="E115" s="159" t="s">
        <v>289</v>
      </c>
      <c r="F115" t="s">
        <v>61</v>
      </c>
      <c r="G115" t="s">
        <v>185</v>
      </c>
      <c r="H115" t="s">
        <v>62</v>
      </c>
      <c r="I115" s="221">
        <v>44540</v>
      </c>
      <c r="J115" s="221">
        <v>44546</v>
      </c>
      <c r="M115" s="117">
        <v>0</v>
      </c>
      <c r="N115" s="117">
        <v>0</v>
      </c>
      <c r="Q115" s="118">
        <v>0</v>
      </c>
      <c r="R115" s="156">
        <f>'Loc x Atv x Qtdes'!N32</f>
        <v>113.41256246128</v>
      </c>
      <c r="S115" s="157">
        <f>VLOOKUP(D115,'R$ Atividades'!$A$3:$D$32,4,0)</f>
        <v>111.22574674641417</v>
      </c>
      <c r="T115" s="157">
        <f t="shared" ref="T115:T116" si="17">S115*R115</f>
        <v>12614.396950180209</v>
      </c>
      <c r="U115" s="159">
        <f>VLOOKUP(I115,SEMANAS!$B$1:$C$301,2,0)</f>
        <v>17</v>
      </c>
      <c r="V115" s="159">
        <f>VLOOKUP(J115,SEMANAS!$B$1:$C$301,2,0)</f>
        <v>18</v>
      </c>
      <c r="W115" s="258">
        <f t="shared" ref="W115:W116" si="18">T115/$T$126</f>
        <v>8.2197390936489898E-3</v>
      </c>
    </row>
    <row r="116" spans="1:23" x14ac:dyDescent="0.25">
      <c r="A116" s="159" t="s">
        <v>185</v>
      </c>
      <c r="B116" s="159" t="s">
        <v>197</v>
      </c>
      <c r="C116" t="s">
        <v>199</v>
      </c>
      <c r="D116" t="s">
        <v>29</v>
      </c>
      <c r="E116" s="159" t="s">
        <v>290</v>
      </c>
      <c r="F116" t="s">
        <v>61</v>
      </c>
      <c r="G116" t="s">
        <v>185</v>
      </c>
      <c r="H116" t="s">
        <v>62</v>
      </c>
      <c r="I116" s="221">
        <v>44616</v>
      </c>
      <c r="J116" s="221">
        <v>44622</v>
      </c>
      <c r="M116" s="117">
        <v>0</v>
      </c>
      <c r="N116" s="117">
        <v>0</v>
      </c>
      <c r="Q116" s="118">
        <v>0</v>
      </c>
      <c r="R116" s="156">
        <f>'Loc x Atv x Qtdes'!N33</f>
        <v>113.41256246128</v>
      </c>
      <c r="S116" s="157">
        <f>VLOOKUP(D116,'R$ Atividades'!$A$3:$D$32,4,0)</f>
        <v>49.707079999999983</v>
      </c>
      <c r="T116" s="157">
        <f t="shared" si="17"/>
        <v>5637.4073152678402</v>
      </c>
      <c r="U116" s="159">
        <f>VLOOKUP(I116,SEMANAS!$B$1:$C$301,2,0)</f>
        <v>28</v>
      </c>
      <c r="V116" s="159">
        <f>VLOOKUP(J116,SEMANAS!$B$1:$C$301,2,0)</f>
        <v>29</v>
      </c>
      <c r="W116" s="258">
        <f t="shared" si="18"/>
        <v>3.6734231116349854E-3</v>
      </c>
    </row>
    <row r="117" spans="1:23" x14ac:dyDescent="0.25">
      <c r="A117" s="159"/>
      <c r="B117" s="159"/>
      <c r="C117" t="s">
        <v>200</v>
      </c>
      <c r="D117" t="s">
        <v>201</v>
      </c>
      <c r="E117" s="159"/>
      <c r="H117" t="s">
        <v>189</v>
      </c>
      <c r="I117" s="221">
        <v>44547</v>
      </c>
      <c r="J117" s="221">
        <v>44629</v>
      </c>
      <c r="M117" s="117">
        <v>0</v>
      </c>
      <c r="N117" s="117">
        <v>0</v>
      </c>
      <c r="Q117" s="118">
        <v>0</v>
      </c>
      <c r="S117" s="119"/>
      <c r="U117" s="159">
        <f>VLOOKUP(I117,SEMANAS!$B$1:$C$301,2,0)</f>
        <v>18</v>
      </c>
      <c r="V117" s="159">
        <f>VLOOKUP(J117,SEMANAS!$B$1:$C$301,2,0)</f>
        <v>30</v>
      </c>
    </row>
    <row r="118" spans="1:23" x14ac:dyDescent="0.25">
      <c r="A118" s="159" t="s">
        <v>185</v>
      </c>
      <c r="B118" s="159" t="s">
        <v>201</v>
      </c>
      <c r="C118" t="s">
        <v>202</v>
      </c>
      <c r="D118" t="s">
        <v>28</v>
      </c>
      <c r="E118" s="159" t="s">
        <v>289</v>
      </c>
      <c r="F118" t="s">
        <v>61</v>
      </c>
      <c r="G118" t="s">
        <v>185</v>
      </c>
      <c r="H118" t="s">
        <v>62</v>
      </c>
      <c r="I118" s="221">
        <v>44547</v>
      </c>
      <c r="J118" s="221">
        <v>44553</v>
      </c>
      <c r="M118" s="117">
        <v>0</v>
      </c>
      <c r="N118" s="117">
        <v>0</v>
      </c>
      <c r="Q118" s="118">
        <v>0</v>
      </c>
      <c r="R118" s="156">
        <f>'Loc x Atv x Qtdes'!O32</f>
        <v>124.84112</v>
      </c>
      <c r="S118" s="157">
        <f>VLOOKUP(D118,'R$ Atividades'!$A$3:$D$32,4,0)</f>
        <v>111.22574674641417</v>
      </c>
      <c r="T118" s="157">
        <f t="shared" ref="T118:T119" si="19">S118*R118</f>
        <v>13885.546796658702</v>
      </c>
      <c r="U118" s="159">
        <f>VLOOKUP(I118,SEMANAS!$B$1:$C$301,2,0)</f>
        <v>18</v>
      </c>
      <c r="V118" s="159">
        <f>VLOOKUP(J118,SEMANAS!$B$1:$C$301,2,0)</f>
        <v>19</v>
      </c>
      <c r="W118" s="258">
        <f t="shared" ref="W118:W119" si="20">T118/$T$126</f>
        <v>9.0480402901509677E-3</v>
      </c>
    </row>
    <row r="119" spans="1:23" x14ac:dyDescent="0.25">
      <c r="A119" s="159" t="s">
        <v>185</v>
      </c>
      <c r="B119" s="159" t="s">
        <v>201</v>
      </c>
      <c r="C119" t="s">
        <v>203</v>
      </c>
      <c r="D119" t="s">
        <v>29</v>
      </c>
      <c r="E119" s="159" t="s">
        <v>290</v>
      </c>
      <c r="F119" t="s">
        <v>61</v>
      </c>
      <c r="G119" t="s">
        <v>185</v>
      </c>
      <c r="H119" t="s">
        <v>62</v>
      </c>
      <c r="I119" s="221">
        <v>44623</v>
      </c>
      <c r="J119" s="221">
        <v>44629</v>
      </c>
      <c r="M119" s="117">
        <v>0</v>
      </c>
      <c r="N119" s="117">
        <v>0</v>
      </c>
      <c r="Q119" s="118">
        <v>0</v>
      </c>
      <c r="R119" s="156">
        <f>'Loc x Atv x Qtdes'!O33</f>
        <v>124.84112</v>
      </c>
      <c r="S119" s="157">
        <f>VLOOKUP(D119,'R$ Atividades'!$A$3:$D$32,4,0)</f>
        <v>49.707079999999983</v>
      </c>
      <c r="T119" s="157">
        <f t="shared" si="19"/>
        <v>6205.4875391295982</v>
      </c>
      <c r="U119" s="159">
        <f>VLOOKUP(I119,SEMANAS!$B$1:$C$301,2,0)</f>
        <v>29</v>
      </c>
      <c r="V119" s="159">
        <f>VLOOKUP(J119,SEMANAS!$B$1:$C$301,2,0)</f>
        <v>30</v>
      </c>
      <c r="W119" s="258">
        <f t="shared" si="20"/>
        <v>4.0435931041322209E-3</v>
      </c>
    </row>
    <row r="120" spans="1:23" x14ac:dyDescent="0.25">
      <c r="A120" s="159"/>
      <c r="B120" s="159"/>
      <c r="C120" t="s">
        <v>204</v>
      </c>
      <c r="D120" t="s">
        <v>205</v>
      </c>
      <c r="E120" s="159"/>
      <c r="H120" t="s">
        <v>189</v>
      </c>
      <c r="I120" s="221">
        <v>44554</v>
      </c>
      <c r="J120" s="221">
        <v>44636</v>
      </c>
      <c r="M120" s="117">
        <v>0</v>
      </c>
      <c r="N120" s="117">
        <v>0</v>
      </c>
      <c r="Q120" s="118">
        <v>0</v>
      </c>
      <c r="S120" s="119"/>
      <c r="U120" s="159">
        <f>VLOOKUP(I120,SEMANAS!$B$1:$C$301,2,0)</f>
        <v>19</v>
      </c>
      <c r="V120" s="159">
        <f>VLOOKUP(J120,SEMANAS!$B$1:$C$301,2,0)</f>
        <v>31</v>
      </c>
    </row>
    <row r="121" spans="1:23" x14ac:dyDescent="0.25">
      <c r="A121" s="159" t="s">
        <v>185</v>
      </c>
      <c r="B121" s="159" t="s">
        <v>205</v>
      </c>
      <c r="C121" t="s">
        <v>206</v>
      </c>
      <c r="D121" t="s">
        <v>28</v>
      </c>
      <c r="E121" s="159" t="s">
        <v>289</v>
      </c>
      <c r="F121" t="s">
        <v>61</v>
      </c>
      <c r="G121" t="s">
        <v>185</v>
      </c>
      <c r="H121" t="s">
        <v>62</v>
      </c>
      <c r="I121" s="221">
        <v>44554</v>
      </c>
      <c r="J121" s="221">
        <v>44560</v>
      </c>
      <c r="M121" s="117">
        <v>0</v>
      </c>
      <c r="N121" s="117">
        <v>0</v>
      </c>
      <c r="Q121" s="118">
        <v>0</v>
      </c>
      <c r="R121" s="156">
        <f>'Loc x Atv x Qtdes'!P32</f>
        <v>138.43860419217199</v>
      </c>
      <c r="S121" s="157">
        <f>VLOOKUP(D121,'R$ Atividades'!$A$3:$D$32,4,0)</f>
        <v>111.22574674641417</v>
      </c>
      <c r="T121" s="157">
        <f t="shared" ref="T121:T122" si="21">S121*R121</f>
        <v>15397.937129805594</v>
      </c>
      <c r="U121" s="159">
        <f>VLOOKUP(I121,SEMANAS!$B$1:$C$301,2,0)</f>
        <v>19</v>
      </c>
      <c r="V121" s="159">
        <f>VLOOKUP(J121,SEMANAS!$B$1:$C$301,2,0)</f>
        <v>20</v>
      </c>
      <c r="W121" s="258">
        <f t="shared" ref="W121:W122" si="22">T121/$T$126</f>
        <v>1.0033537575143789E-2</v>
      </c>
    </row>
    <row r="122" spans="1:23" x14ac:dyDescent="0.25">
      <c r="A122" s="159" t="s">
        <v>185</v>
      </c>
      <c r="B122" s="159" t="s">
        <v>205</v>
      </c>
      <c r="C122" t="s">
        <v>207</v>
      </c>
      <c r="D122" t="s">
        <v>29</v>
      </c>
      <c r="E122" s="159" t="s">
        <v>290</v>
      </c>
      <c r="F122" t="s">
        <v>61</v>
      </c>
      <c r="G122" t="s">
        <v>185</v>
      </c>
      <c r="H122" t="s">
        <v>62</v>
      </c>
      <c r="I122" s="221">
        <v>44630</v>
      </c>
      <c r="J122" s="221">
        <v>44636</v>
      </c>
      <c r="M122" s="117">
        <v>0</v>
      </c>
      <c r="N122" s="117">
        <v>0</v>
      </c>
      <c r="Q122" s="118">
        <v>0</v>
      </c>
      <c r="R122" s="156">
        <f>'Loc x Atv x Qtdes'!P33</f>
        <v>138.43860419217199</v>
      </c>
      <c r="S122" s="157">
        <f>VLOOKUP(D122,'R$ Atividades'!$A$3:$D$32,4,0)</f>
        <v>49.707079999999983</v>
      </c>
      <c r="T122" s="157">
        <f t="shared" si="21"/>
        <v>6881.3787736686263</v>
      </c>
      <c r="U122" s="159">
        <f>VLOOKUP(I122,SEMANAS!$B$1:$C$301,2,0)</f>
        <v>30</v>
      </c>
      <c r="V122" s="159">
        <f>VLOOKUP(J122,SEMANAS!$B$1:$C$301,2,0)</f>
        <v>31</v>
      </c>
      <c r="W122" s="258">
        <f t="shared" si="22"/>
        <v>4.4840144437758699E-3</v>
      </c>
    </row>
    <row r="123" spans="1:23" x14ac:dyDescent="0.25">
      <c r="A123" s="159"/>
      <c r="B123" s="159"/>
      <c r="C123" t="s">
        <v>208</v>
      </c>
      <c r="D123" t="s">
        <v>209</v>
      </c>
      <c r="E123" s="159"/>
      <c r="H123" t="s">
        <v>189</v>
      </c>
      <c r="I123" s="221">
        <v>44561</v>
      </c>
      <c r="J123" s="221">
        <v>44643</v>
      </c>
      <c r="M123" s="117">
        <v>0</v>
      </c>
      <c r="N123" s="117">
        <v>0</v>
      </c>
      <c r="Q123" s="118">
        <v>0</v>
      </c>
      <c r="S123" s="119"/>
      <c r="U123" s="159">
        <f>VLOOKUP(I123,SEMANAS!$B$1:$C$301,2,0)</f>
        <v>20</v>
      </c>
      <c r="V123" s="159">
        <f>VLOOKUP(J123,SEMANAS!$B$1:$C$301,2,0)</f>
        <v>32</v>
      </c>
    </row>
    <row r="124" spans="1:23" x14ac:dyDescent="0.25">
      <c r="A124" s="159" t="s">
        <v>185</v>
      </c>
      <c r="B124" s="159" t="s">
        <v>209</v>
      </c>
      <c r="C124" t="s">
        <v>210</v>
      </c>
      <c r="D124" t="s">
        <v>28</v>
      </c>
      <c r="E124" s="159" t="s">
        <v>289</v>
      </c>
      <c r="F124" t="s">
        <v>61</v>
      </c>
      <c r="G124" t="s">
        <v>185</v>
      </c>
      <c r="H124" t="s">
        <v>62</v>
      </c>
      <c r="I124" s="221">
        <v>44561</v>
      </c>
      <c r="J124" s="221">
        <v>44567</v>
      </c>
      <c r="M124" s="117">
        <v>0</v>
      </c>
      <c r="N124" s="117">
        <v>0</v>
      </c>
      <c r="Q124" s="118">
        <v>0</v>
      </c>
      <c r="R124" s="156">
        <f>'Loc x Atv x Qtdes'!Q32</f>
        <v>99.847156784417706</v>
      </c>
      <c r="S124" s="157">
        <f>VLOOKUP(D124,'R$ Atividades'!$A$3:$D$32,4,0)</f>
        <v>111.22574674641417</v>
      </c>
      <c r="T124" s="157">
        <f t="shared" ref="T124:T125" si="23">S124*R124</f>
        <v>11105.574573853153</v>
      </c>
      <c r="U124" s="159">
        <f>VLOOKUP(I124,SEMANAS!$B$1:$C$301,2,0)</f>
        <v>20</v>
      </c>
      <c r="V124" s="159">
        <f>VLOOKUP(J124,SEMANAS!$B$1:$C$301,2,0)</f>
        <v>21</v>
      </c>
      <c r="W124" s="258">
        <f t="shared" ref="W124:W125" si="24">T124/$T$126</f>
        <v>7.236566745335446E-3</v>
      </c>
    </row>
    <row r="125" spans="1:23" x14ac:dyDescent="0.25">
      <c r="A125" s="159" t="s">
        <v>185</v>
      </c>
      <c r="B125" s="159" t="s">
        <v>209</v>
      </c>
      <c r="C125" t="s">
        <v>211</v>
      </c>
      <c r="D125" t="s">
        <v>29</v>
      </c>
      <c r="E125" s="159" t="s">
        <v>290</v>
      </c>
      <c r="F125" t="s">
        <v>61</v>
      </c>
      <c r="G125" t="s">
        <v>185</v>
      </c>
      <c r="H125" t="s">
        <v>62</v>
      </c>
      <c r="I125" s="221">
        <v>44637</v>
      </c>
      <c r="J125" s="221">
        <v>44643</v>
      </c>
      <c r="M125" s="117">
        <v>0</v>
      </c>
      <c r="N125" s="117">
        <v>0</v>
      </c>
      <c r="Q125" s="118">
        <v>0</v>
      </c>
      <c r="R125" s="156">
        <f>'Loc x Atv x Qtdes'!Q33</f>
        <v>99.847156784417706</v>
      </c>
      <c r="S125" s="157">
        <f>VLOOKUP(D125,'R$ Atividades'!$A$3:$D$32,4,0)</f>
        <v>49.707079999999983</v>
      </c>
      <c r="T125" s="157">
        <f t="shared" si="23"/>
        <v>4963.1106100555917</v>
      </c>
      <c r="U125" s="159">
        <f>VLOOKUP(I125,SEMANAS!$B$1:$C$301,2,0)</f>
        <v>31</v>
      </c>
      <c r="V125" s="159">
        <f>VLOOKUP(J125,SEMANAS!$B$1:$C$301,2,0)</f>
        <v>32</v>
      </c>
      <c r="W125" s="258">
        <f t="shared" si="24"/>
        <v>3.2340407923341294E-3</v>
      </c>
    </row>
    <row r="126" spans="1:23" x14ac:dyDescent="0.25">
      <c r="T126" s="157">
        <f>SUM(T2:T125)</f>
        <v>1534646.8794765966</v>
      </c>
      <c r="W126" s="259">
        <f>SUM(W2:W125)</f>
        <v>1.0000000000000009</v>
      </c>
    </row>
  </sheetData>
  <autoFilter ref="A1:V126" xr:uid="{D759019C-516A-4DBD-AA9A-5A3A0C83CEB7}"/>
  <phoneticPr fontId="8" type="noConversion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2F11-5E0A-414D-B60A-E058EEEF7492}">
  <dimension ref="A1:B40"/>
  <sheetViews>
    <sheetView zoomScale="115" zoomScaleNormal="115" workbookViewId="0">
      <selection activeCell="B40" sqref="B40"/>
    </sheetView>
  </sheetViews>
  <sheetFormatPr defaultRowHeight="15" x14ac:dyDescent="0.25"/>
  <cols>
    <col min="1" max="1" width="18" style="255" bestFit="1" customWidth="1"/>
    <col min="2" max="2" width="16.140625" style="158" bestFit="1" customWidth="1"/>
  </cols>
  <sheetData>
    <row r="1" spans="1:2" x14ac:dyDescent="0.25">
      <c r="A1" s="254" t="s">
        <v>43</v>
      </c>
      <c r="B1" s="158" t="s">
        <v>61</v>
      </c>
    </row>
    <row r="3" spans="1:2" x14ac:dyDescent="0.25">
      <c r="A3" s="254" t="s">
        <v>220</v>
      </c>
      <c r="B3" s="158" t="s">
        <v>239</v>
      </c>
    </row>
    <row r="4" spans="1:2" x14ac:dyDescent="0.25">
      <c r="A4" s="256">
        <v>1</v>
      </c>
      <c r="B4" s="158">
        <v>2720.5459262193999</v>
      </c>
    </row>
    <row r="5" spans="1:2" x14ac:dyDescent="0.25">
      <c r="A5" s="256">
        <v>3</v>
      </c>
      <c r="B5" s="158">
        <v>34356.18841814006</v>
      </c>
    </row>
    <row r="6" spans="1:2" x14ac:dyDescent="0.25">
      <c r="A6" s="256">
        <v>4</v>
      </c>
      <c r="B6" s="158">
        <v>70046.687361552293</v>
      </c>
    </row>
    <row r="7" spans="1:2" x14ac:dyDescent="0.25">
      <c r="A7" s="256">
        <v>5</v>
      </c>
      <c r="B7" s="158">
        <v>350</v>
      </c>
    </row>
    <row r="8" spans="1:2" x14ac:dyDescent="0.25">
      <c r="A8" s="256">
        <v>6</v>
      </c>
      <c r="B8" s="158">
        <v>34912.205951910706</v>
      </c>
    </row>
    <row r="9" spans="1:2" x14ac:dyDescent="0.25">
      <c r="A9" s="256">
        <v>7</v>
      </c>
      <c r="B9" s="158">
        <v>96573.613517122591</v>
      </c>
    </row>
    <row r="10" spans="1:2" x14ac:dyDescent="0.25">
      <c r="A10" s="256">
        <v>8</v>
      </c>
      <c r="B10" s="158">
        <v>64892.027752599941</v>
      </c>
    </row>
    <row r="11" spans="1:2" x14ac:dyDescent="0.25">
      <c r="A11" s="256">
        <v>9</v>
      </c>
      <c r="B11" s="158">
        <v>96851.739793091605</v>
      </c>
    </row>
    <row r="12" spans="1:2" x14ac:dyDescent="0.25">
      <c r="A12" s="256">
        <v>10</v>
      </c>
      <c r="B12" s="158">
        <v>64892.027752599941</v>
      </c>
    </row>
    <row r="13" spans="1:2" x14ac:dyDescent="0.25">
      <c r="A13" s="256">
        <v>11</v>
      </c>
      <c r="B13" s="158">
        <v>96851.739793091605</v>
      </c>
    </row>
    <row r="14" spans="1:2" x14ac:dyDescent="0.25">
      <c r="A14" s="256">
        <v>12</v>
      </c>
      <c r="B14" s="158">
        <v>78347.916962718125</v>
      </c>
    </row>
    <row r="15" spans="1:2" x14ac:dyDescent="0.25">
      <c r="A15" s="256">
        <v>13</v>
      </c>
      <c r="B15" s="158">
        <v>110307.62900320979</v>
      </c>
    </row>
    <row r="16" spans="1:2" x14ac:dyDescent="0.25">
      <c r="A16" s="256">
        <v>14</v>
      </c>
      <c r="B16" s="158">
        <v>82628.07254104779</v>
      </c>
    </row>
    <row r="17" spans="1:2" x14ac:dyDescent="0.25">
      <c r="A17" s="256">
        <v>15</v>
      </c>
      <c r="B17" s="158">
        <v>34692.870004882556</v>
      </c>
    </row>
    <row r="18" spans="1:2" x14ac:dyDescent="0.25">
      <c r="A18" s="256">
        <v>16</v>
      </c>
      <c r="B18" s="158">
        <v>15022.778170601949</v>
      </c>
    </row>
    <row r="19" spans="1:2" x14ac:dyDescent="0.25">
      <c r="A19" s="256">
        <v>17</v>
      </c>
      <c r="B19" s="158">
        <v>16834.564667408733</v>
      </c>
    </row>
    <row r="20" spans="1:2" x14ac:dyDescent="0.25">
      <c r="A20" s="256">
        <v>18</v>
      </c>
      <c r="B20" s="158">
        <v>63707.426177700589</v>
      </c>
    </row>
    <row r="21" spans="1:2" x14ac:dyDescent="0.25">
      <c r="A21" s="256">
        <v>19</v>
      </c>
      <c r="B21" s="158">
        <v>30296.55501169978</v>
      </c>
    </row>
    <row r="22" spans="1:2" x14ac:dyDescent="0.25">
      <c r="A22" s="256">
        <v>20</v>
      </c>
      <c r="B22" s="158">
        <v>21955.751440693777</v>
      </c>
    </row>
    <row r="23" spans="1:2" x14ac:dyDescent="0.25">
      <c r="A23" s="256">
        <v>21</v>
      </c>
      <c r="B23" s="158">
        <v>31780.30807893915</v>
      </c>
    </row>
    <row r="24" spans="1:2" x14ac:dyDescent="0.25">
      <c r="A24" s="256">
        <v>22</v>
      </c>
      <c r="B24" s="158">
        <v>27486.01279899351</v>
      </c>
    </row>
    <row r="25" spans="1:2" x14ac:dyDescent="0.25">
      <c r="A25" s="256">
        <v>23</v>
      </c>
      <c r="B25" s="158">
        <v>53986.012798993514</v>
      </c>
    </row>
    <row r="26" spans="1:2" x14ac:dyDescent="0.25">
      <c r="A26" s="256">
        <v>24</v>
      </c>
      <c r="B26" s="158">
        <v>58881.461655009341</v>
      </c>
    </row>
    <row r="27" spans="1:2" x14ac:dyDescent="0.25">
      <c r="A27" s="256">
        <v>25</v>
      </c>
      <c r="B27" s="158">
        <v>40743.292603246271</v>
      </c>
    </row>
    <row r="28" spans="1:2" x14ac:dyDescent="0.25">
      <c r="A28" s="256">
        <v>26</v>
      </c>
      <c r="B28" s="158">
        <v>37549.314166299002</v>
      </c>
    </row>
    <row r="29" spans="1:2" x14ac:dyDescent="0.25">
      <c r="A29" s="256">
        <v>27</v>
      </c>
      <c r="B29" s="158">
        <v>20123.349399216</v>
      </c>
    </row>
    <row r="30" spans="1:2" x14ac:dyDescent="0.25">
      <c r="A30" s="256">
        <v>28</v>
      </c>
      <c r="B30" s="158">
        <v>30598.170594651096</v>
      </c>
    </row>
    <row r="31" spans="1:2" x14ac:dyDescent="0.25">
      <c r="A31" s="256">
        <v>29</v>
      </c>
      <c r="B31" s="158">
        <v>37506.579923461606</v>
      </c>
    </row>
    <row r="32" spans="1:2" x14ac:dyDescent="0.25">
      <c r="A32" s="256">
        <v>30</v>
      </c>
      <c r="B32" s="158">
        <v>36641.15922229585</v>
      </c>
    </row>
    <row r="33" spans="1:2" x14ac:dyDescent="0.25">
      <c r="A33" s="256">
        <v>31</v>
      </c>
      <c r="B33" s="158">
        <v>50488.30599696342</v>
      </c>
    </row>
    <row r="34" spans="1:2" x14ac:dyDescent="0.25">
      <c r="A34" s="256">
        <v>32</v>
      </c>
      <c r="B34" s="158">
        <v>33770.389622184142</v>
      </c>
    </row>
    <row r="35" spans="1:2" x14ac:dyDescent="0.25">
      <c r="A35" s="256">
        <v>33</v>
      </c>
      <c r="B35" s="158">
        <v>26251.335540128548</v>
      </c>
    </row>
    <row r="36" spans="1:2" x14ac:dyDescent="0.25">
      <c r="A36" s="256">
        <v>34</v>
      </c>
      <c r="B36" s="158">
        <v>19538.713362577455</v>
      </c>
    </row>
    <row r="37" spans="1:2" x14ac:dyDescent="0.25">
      <c r="A37" s="256">
        <v>35</v>
      </c>
      <c r="B37" s="158">
        <v>3687.377822448907</v>
      </c>
    </row>
    <row r="38" spans="1:2" x14ac:dyDescent="0.25">
      <c r="A38" s="256">
        <v>36</v>
      </c>
      <c r="B38" s="158">
        <v>4687.377822448907</v>
      </c>
    </row>
    <row r="39" spans="1:2" x14ac:dyDescent="0.25">
      <c r="A39" s="256">
        <v>37</v>
      </c>
      <c r="B39" s="158">
        <v>4687.377822448907</v>
      </c>
    </row>
    <row r="40" spans="1:2" x14ac:dyDescent="0.25">
      <c r="A40" s="255" t="s">
        <v>241</v>
      </c>
      <c r="B40" s="158">
        <v>1534646.8794765971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BF6C1-0CC1-4D3F-BCED-6DF53CD1764A}">
  <dimension ref="A1:N40"/>
  <sheetViews>
    <sheetView zoomScale="85" zoomScaleNormal="85" workbookViewId="0">
      <selection activeCell="K2" sqref="K1:N1048576"/>
    </sheetView>
  </sheetViews>
  <sheetFormatPr defaultRowHeight="15" x14ac:dyDescent="0.25"/>
  <cols>
    <col min="1" max="1" width="17.140625" style="119" customWidth="1"/>
    <col min="2" max="2" width="11.5703125" style="119" customWidth="1"/>
    <col min="3" max="3" width="15.42578125" style="119" customWidth="1"/>
    <col min="4" max="4" width="14.28515625" style="119" customWidth="1"/>
    <col min="5" max="5" width="10.42578125" style="263" customWidth="1"/>
    <col min="6" max="6" width="17.7109375" style="119" customWidth="1"/>
    <col min="7" max="7" width="12.85546875" style="119" customWidth="1"/>
    <col min="8" max="8" width="15" style="119" customWidth="1"/>
    <col min="9" max="9" width="12.85546875" style="119" customWidth="1"/>
    <col min="10" max="10" width="17.42578125" style="119" customWidth="1"/>
    <col min="11" max="11" width="13.85546875" customWidth="1"/>
    <col min="12" max="12" width="13.42578125" bestFit="1" customWidth="1"/>
    <col min="13" max="13" width="12.28515625" customWidth="1"/>
    <col min="14" max="14" width="16.42578125" customWidth="1"/>
  </cols>
  <sheetData>
    <row r="1" spans="1:14" x14ac:dyDescent="0.25">
      <c r="A1" s="223" t="s">
        <v>258</v>
      </c>
      <c r="B1" s="223"/>
      <c r="C1" s="264" t="s">
        <v>259</v>
      </c>
      <c r="D1" s="265"/>
      <c r="E1" s="265"/>
      <c r="F1" s="266"/>
      <c r="G1" s="267" t="s">
        <v>260</v>
      </c>
      <c r="H1" s="268"/>
      <c r="I1" s="268"/>
      <c r="J1" s="269"/>
      <c r="K1" s="270" t="s">
        <v>261</v>
      </c>
      <c r="L1" s="271"/>
      <c r="M1" s="271"/>
      <c r="N1" s="272"/>
    </row>
    <row r="2" spans="1:14" x14ac:dyDescent="0.25">
      <c r="A2" s="224"/>
      <c r="B2" s="224" t="s">
        <v>262</v>
      </c>
      <c r="C2" s="225" t="s">
        <v>263</v>
      </c>
      <c r="D2" s="225" t="s">
        <v>264</v>
      </c>
      <c r="E2" s="260" t="s">
        <v>265</v>
      </c>
      <c r="F2" s="226" t="s">
        <v>266</v>
      </c>
      <c r="G2" s="227" t="s">
        <v>263</v>
      </c>
      <c r="H2" s="228" t="s">
        <v>264</v>
      </c>
      <c r="I2" s="228" t="s">
        <v>265</v>
      </c>
      <c r="J2" s="229" t="s">
        <v>266</v>
      </c>
      <c r="K2" s="230" t="s">
        <v>263</v>
      </c>
      <c r="L2" s="231" t="s">
        <v>264</v>
      </c>
      <c r="M2" s="231" t="s">
        <v>265</v>
      </c>
      <c r="N2" s="232" t="s">
        <v>266</v>
      </c>
    </row>
    <row r="3" spans="1:14" x14ac:dyDescent="0.25">
      <c r="A3" s="233"/>
      <c r="B3" s="233">
        <v>1</v>
      </c>
      <c r="C3" s="234">
        <f>IFERROR(VLOOKUP(B3,'TD - Curva S'!$A$4:$B$39,2,0),0)</f>
        <v>2720.5459262193999</v>
      </c>
      <c r="D3" s="234">
        <f>C3</f>
        <v>2720.5459262193999</v>
      </c>
      <c r="E3" s="261">
        <f t="shared" ref="E3:E39" si="0">C3/$C$40</f>
        <v>1.7727504369912529E-3</v>
      </c>
      <c r="F3" s="235">
        <f t="shared" ref="F3:F39" si="1">D3/$C$40</f>
        <v>1.7727504369912529E-3</v>
      </c>
      <c r="G3" s="236"/>
      <c r="H3" s="237"/>
      <c r="I3" s="237"/>
      <c r="J3" s="238"/>
      <c r="K3" s="239"/>
      <c r="L3" s="240"/>
      <c r="M3" s="240"/>
      <c r="N3" s="241"/>
    </row>
    <row r="4" spans="1:14" x14ac:dyDescent="0.25">
      <c r="A4" s="242"/>
      <c r="B4" s="242">
        <v>2</v>
      </c>
      <c r="C4" s="243">
        <f>IFERROR(VLOOKUP(B4,'TD - Curva S'!$A$4:$B$39,2,0),0)</f>
        <v>0</v>
      </c>
      <c r="D4" s="243">
        <f>C4+D3</f>
        <v>2720.5459262193999</v>
      </c>
      <c r="E4" s="262">
        <f t="shared" si="0"/>
        <v>0</v>
      </c>
      <c r="F4" s="244">
        <f t="shared" si="1"/>
        <v>1.7727504369912529E-3</v>
      </c>
      <c r="G4" s="245"/>
      <c r="H4" s="246"/>
      <c r="I4" s="246"/>
      <c r="J4" s="247"/>
      <c r="K4" s="248"/>
      <c r="L4" s="249"/>
      <c r="M4" s="249"/>
      <c r="N4" s="250"/>
    </row>
    <row r="5" spans="1:14" x14ac:dyDescent="0.25">
      <c r="A5" s="242"/>
      <c r="B5" s="242">
        <v>3</v>
      </c>
      <c r="C5" s="243">
        <f>IFERROR(VLOOKUP(B5,'TD - Curva S'!$A$4:$B$39,2,0),0)</f>
        <v>34356.18841814006</v>
      </c>
      <c r="D5" s="243">
        <f>C5+D4</f>
        <v>37076.734344359458</v>
      </c>
      <c r="E5" s="262">
        <f t="shared" si="0"/>
        <v>2.2387031751472039E-2</v>
      </c>
      <c r="F5" s="244">
        <f t="shared" si="1"/>
        <v>2.4159782188463288E-2</v>
      </c>
      <c r="G5" s="245"/>
      <c r="H5" s="246"/>
      <c r="I5" s="246"/>
      <c r="J5" s="247"/>
      <c r="K5" s="248"/>
      <c r="L5" s="249"/>
      <c r="M5" s="249"/>
      <c r="N5" s="250"/>
    </row>
    <row r="6" spans="1:14" x14ac:dyDescent="0.25">
      <c r="A6" s="242"/>
      <c r="B6" s="242">
        <v>4</v>
      </c>
      <c r="C6" s="243">
        <f>IFERROR(VLOOKUP(B6,'TD - Curva S'!$A$4:$B$39,2,0),0)</f>
        <v>70046.687361552293</v>
      </c>
      <c r="D6" s="243">
        <f>C6+D5</f>
        <v>107123.42170591175</v>
      </c>
      <c r="E6" s="262">
        <f t="shared" si="0"/>
        <v>4.5643521189345032E-2</v>
      </c>
      <c r="F6" s="251">
        <f t="shared" si="1"/>
        <v>6.9803303377808323E-2</v>
      </c>
      <c r="G6" s="245"/>
      <c r="H6" s="246"/>
      <c r="I6" s="246"/>
      <c r="J6" s="247"/>
      <c r="K6" s="248"/>
      <c r="L6" s="249"/>
      <c r="M6" s="249"/>
      <c r="N6" s="250"/>
    </row>
    <row r="7" spans="1:14" x14ac:dyDescent="0.25">
      <c r="A7" s="242"/>
      <c r="B7" s="242">
        <v>5</v>
      </c>
      <c r="C7" s="243">
        <f>IFERROR(VLOOKUP(B7,'TD - Curva S'!$A$4:$B$39,2,0),0)</f>
        <v>350</v>
      </c>
      <c r="D7" s="243">
        <f t="shared" ref="D7:D27" si="2">C7+D6</f>
        <v>107473.42170591175</v>
      </c>
      <c r="E7" s="262">
        <f t="shared" si="0"/>
        <v>2.2806549485792469E-4</v>
      </c>
      <c r="F7" s="244">
        <f t="shared" si="1"/>
        <v>7.0031368872666241E-2</v>
      </c>
      <c r="G7" s="245"/>
      <c r="H7" s="246"/>
      <c r="I7" s="246"/>
      <c r="J7" s="247"/>
      <c r="K7" s="248"/>
      <c r="L7" s="249"/>
      <c r="M7" s="249"/>
      <c r="N7" s="250"/>
    </row>
    <row r="8" spans="1:14" x14ac:dyDescent="0.25">
      <c r="A8" s="242"/>
      <c r="B8" s="242">
        <v>6</v>
      </c>
      <c r="C8" s="243">
        <f>IFERROR(VLOOKUP(B8,'TD - Curva S'!$A$4:$B$39,2,0),0)</f>
        <v>34912.205951910706</v>
      </c>
      <c r="D8" s="243">
        <f t="shared" si="2"/>
        <v>142385.62765782245</v>
      </c>
      <c r="E8" s="262">
        <f t="shared" si="0"/>
        <v>2.2749341505726568E-2</v>
      </c>
      <c r="F8" s="244">
        <f t="shared" si="1"/>
        <v>9.2780710378392806E-2</v>
      </c>
      <c r="G8" s="245"/>
      <c r="H8" s="246"/>
      <c r="I8" s="246"/>
      <c r="J8" s="247"/>
      <c r="K8" s="248"/>
      <c r="L8" s="249"/>
      <c r="M8" s="249"/>
      <c r="N8" s="250"/>
    </row>
    <row r="9" spans="1:14" x14ac:dyDescent="0.25">
      <c r="A9" s="242"/>
      <c r="B9" s="242">
        <v>7</v>
      </c>
      <c r="C9" s="243">
        <f>IFERROR(VLOOKUP(B9,'TD - Curva S'!$A$4:$B$39,2,0),0)</f>
        <v>96573.613517122591</v>
      </c>
      <c r="D9" s="243">
        <f t="shared" si="2"/>
        <v>238959.24117494503</v>
      </c>
      <c r="E9" s="262">
        <f t="shared" si="0"/>
        <v>6.292888273428722E-2</v>
      </c>
      <c r="F9" s="244">
        <f t="shared" si="1"/>
        <v>0.15570959311268001</v>
      </c>
      <c r="G9" s="245"/>
      <c r="H9" s="246"/>
      <c r="I9" s="246"/>
      <c r="J9" s="247"/>
      <c r="K9" s="248"/>
      <c r="L9" s="249"/>
      <c r="M9" s="249"/>
      <c r="N9" s="250"/>
    </row>
    <row r="10" spans="1:14" x14ac:dyDescent="0.25">
      <c r="A10" s="242"/>
      <c r="B10" s="242">
        <v>8</v>
      </c>
      <c r="C10" s="243">
        <f>IFERROR(VLOOKUP(B10,'TD - Curva S'!$A$4:$B$39,2,0),0)</f>
        <v>64892.027752599941</v>
      </c>
      <c r="D10" s="243">
        <f t="shared" si="2"/>
        <v>303851.26892754494</v>
      </c>
      <c r="E10" s="262">
        <f t="shared" si="0"/>
        <v>4.2284664062088251E-2</v>
      </c>
      <c r="F10" s="244">
        <f t="shared" si="1"/>
        <v>0.19799425717476826</v>
      </c>
      <c r="G10" s="245"/>
      <c r="H10" s="246"/>
      <c r="I10" s="246"/>
      <c r="J10" s="247"/>
      <c r="K10" s="248"/>
      <c r="L10" s="249"/>
      <c r="M10" s="249"/>
      <c r="N10" s="250"/>
    </row>
    <row r="11" spans="1:14" x14ac:dyDescent="0.25">
      <c r="A11" s="242"/>
      <c r="B11" s="242">
        <v>9</v>
      </c>
      <c r="C11" s="243">
        <f>IFERROR(VLOOKUP(B11,'TD - Curva S'!$A$4:$B$39,2,0),0)</f>
        <v>96851.739793091605</v>
      </c>
      <c r="D11" s="243">
        <f t="shared" si="2"/>
        <v>400703.00872063654</v>
      </c>
      <c r="E11" s="262">
        <f t="shared" si="0"/>
        <v>6.3110114182178267E-2</v>
      </c>
      <c r="F11" s="244">
        <f t="shared" si="1"/>
        <v>0.26110437135694653</v>
      </c>
      <c r="G11" s="245"/>
      <c r="H11" s="246"/>
      <c r="I11" s="246"/>
      <c r="J11" s="247"/>
      <c r="K11" s="248"/>
      <c r="L11" s="249"/>
      <c r="M11" s="249"/>
      <c r="N11" s="250"/>
    </row>
    <row r="12" spans="1:14" x14ac:dyDescent="0.25">
      <c r="A12" s="242"/>
      <c r="B12" s="242">
        <v>10</v>
      </c>
      <c r="C12" s="243">
        <f>IFERROR(VLOOKUP(B12,'TD - Curva S'!$A$4:$B$39,2,0),0)</f>
        <v>64892.027752599941</v>
      </c>
      <c r="D12" s="243">
        <f t="shared" si="2"/>
        <v>465595.03647323651</v>
      </c>
      <c r="E12" s="262">
        <f t="shared" si="0"/>
        <v>4.2284664062088251E-2</v>
      </c>
      <c r="F12" s="244">
        <f t="shared" si="1"/>
        <v>0.30338903541903478</v>
      </c>
      <c r="G12" s="245"/>
      <c r="H12" s="246"/>
      <c r="I12" s="246"/>
      <c r="J12" s="247"/>
      <c r="K12" s="248"/>
      <c r="L12" s="249"/>
      <c r="M12" s="249"/>
      <c r="N12" s="250"/>
    </row>
    <row r="13" spans="1:14" x14ac:dyDescent="0.25">
      <c r="A13" s="242"/>
      <c r="B13" s="242">
        <v>11</v>
      </c>
      <c r="C13" s="243">
        <f>IFERROR(VLOOKUP(B13,'TD - Curva S'!$A$4:$B$39,2,0),0)</f>
        <v>96851.739793091605</v>
      </c>
      <c r="D13" s="243">
        <f t="shared" si="2"/>
        <v>562446.77626632806</v>
      </c>
      <c r="E13" s="262">
        <f t="shared" si="0"/>
        <v>6.3110114182178267E-2</v>
      </c>
      <c r="F13" s="244">
        <f t="shared" si="1"/>
        <v>0.36649914960121299</v>
      </c>
      <c r="G13" s="245"/>
      <c r="H13" s="246"/>
      <c r="I13" s="246"/>
      <c r="J13" s="247"/>
      <c r="K13" s="248"/>
      <c r="L13" s="249"/>
      <c r="M13" s="249"/>
      <c r="N13" s="250"/>
    </row>
    <row r="14" spans="1:14" x14ac:dyDescent="0.25">
      <c r="A14" s="242"/>
      <c r="B14" s="242">
        <v>12</v>
      </c>
      <c r="C14" s="243">
        <f>IFERROR(VLOOKUP(B14,'TD - Curva S'!$A$4:$B$39,2,0),0)</f>
        <v>78347.916962718125</v>
      </c>
      <c r="D14" s="243">
        <f t="shared" si="2"/>
        <v>640794.69322904618</v>
      </c>
      <c r="E14" s="262">
        <f t="shared" si="0"/>
        <v>5.1052732723399712E-2</v>
      </c>
      <c r="F14" s="244">
        <f t="shared" si="1"/>
        <v>0.41755188232461271</v>
      </c>
      <c r="G14" s="245"/>
      <c r="H14" s="246"/>
      <c r="I14" s="246"/>
      <c r="J14" s="247"/>
      <c r="K14" s="248"/>
      <c r="L14" s="249"/>
      <c r="M14" s="249"/>
      <c r="N14" s="250"/>
    </row>
    <row r="15" spans="1:14" x14ac:dyDescent="0.25">
      <c r="A15" s="242"/>
      <c r="B15" s="242">
        <v>13</v>
      </c>
      <c r="C15" s="243">
        <f>IFERROR(VLOOKUP(B15,'TD - Curva S'!$A$4:$B$39,2,0),0)</f>
        <v>110307.62900320979</v>
      </c>
      <c r="D15" s="243">
        <f t="shared" si="2"/>
        <v>751102.32223225594</v>
      </c>
      <c r="E15" s="262">
        <f t="shared" si="0"/>
        <v>7.1878182843489735E-2</v>
      </c>
      <c r="F15" s="244">
        <f t="shared" si="1"/>
        <v>0.48943006516810245</v>
      </c>
      <c r="G15" s="245"/>
      <c r="H15" s="246"/>
      <c r="I15" s="246"/>
      <c r="J15" s="252"/>
      <c r="K15" s="248"/>
      <c r="L15" s="249"/>
      <c r="M15" s="249"/>
      <c r="N15" s="250"/>
    </row>
    <row r="16" spans="1:14" x14ac:dyDescent="0.25">
      <c r="A16" s="242"/>
      <c r="B16" s="242">
        <v>14</v>
      </c>
      <c r="C16" s="243">
        <f>IFERROR(VLOOKUP(B16,'TD - Curva S'!$A$4:$B$39,2,0),0)</f>
        <v>82628.07254104779</v>
      </c>
      <c r="D16" s="243">
        <f t="shared" si="2"/>
        <v>833730.39477330376</v>
      </c>
      <c r="E16" s="262">
        <f t="shared" si="0"/>
        <v>5.3841749294944466E-2</v>
      </c>
      <c r="F16" s="244">
        <f t="shared" si="1"/>
        <v>0.54327181446304695</v>
      </c>
      <c r="G16" s="245"/>
      <c r="H16" s="246"/>
      <c r="I16" s="246"/>
      <c r="J16" s="252"/>
      <c r="K16" s="248"/>
      <c r="L16" s="249"/>
      <c r="M16" s="249"/>
      <c r="N16" s="250"/>
    </row>
    <row r="17" spans="1:14" x14ac:dyDescent="0.25">
      <c r="A17" s="242"/>
      <c r="B17" s="242">
        <v>15</v>
      </c>
      <c r="C17" s="243">
        <f>IFERROR(VLOOKUP(B17,'TD - Curva S'!$A$4:$B$39,2,0),0)</f>
        <v>34692.870004882556</v>
      </c>
      <c r="D17" s="243">
        <f t="shared" si="2"/>
        <v>868423.26477818633</v>
      </c>
      <c r="E17" s="262">
        <f t="shared" si="0"/>
        <v>2.2606418759157691E-2</v>
      </c>
      <c r="F17" s="244">
        <f t="shared" si="1"/>
        <v>0.56587823322220465</v>
      </c>
      <c r="G17" s="245"/>
      <c r="H17" s="246"/>
      <c r="I17" s="246"/>
      <c r="J17" s="252"/>
      <c r="K17" s="248"/>
      <c r="L17" s="249"/>
      <c r="M17" s="249"/>
      <c r="N17" s="250"/>
    </row>
    <row r="18" spans="1:14" x14ac:dyDescent="0.25">
      <c r="A18" s="242"/>
      <c r="B18" s="242">
        <v>16</v>
      </c>
      <c r="C18" s="243">
        <f>IFERROR(VLOOKUP(B18,'TD - Curva S'!$A$4:$B$39,2,0),0)</f>
        <v>15022.778170601949</v>
      </c>
      <c r="D18" s="243">
        <f t="shared" si="2"/>
        <v>883446.04294878826</v>
      </c>
      <c r="E18" s="262">
        <f t="shared" si="0"/>
        <v>9.7890781074833188E-3</v>
      </c>
      <c r="F18" s="244">
        <f t="shared" si="1"/>
        <v>0.57566731132968796</v>
      </c>
      <c r="G18" s="245"/>
      <c r="H18" s="246"/>
      <c r="I18" s="246"/>
      <c r="J18" s="252"/>
      <c r="K18" s="248"/>
      <c r="L18" s="249"/>
      <c r="M18" s="249"/>
      <c r="N18" s="250"/>
    </row>
    <row r="19" spans="1:14" x14ac:dyDescent="0.25">
      <c r="A19" s="242"/>
      <c r="B19" s="242">
        <v>17</v>
      </c>
      <c r="C19" s="243">
        <f>IFERROR(VLOOKUP(B19,'TD - Curva S'!$A$4:$B$39,2,0),0)</f>
        <v>16834.564667408733</v>
      </c>
      <c r="D19" s="243">
        <f t="shared" si="2"/>
        <v>900280.60761619697</v>
      </c>
      <c r="E19" s="262">
        <f t="shared" si="0"/>
        <v>1.0969666633115162E-2</v>
      </c>
      <c r="F19" s="244">
        <f t="shared" si="1"/>
        <v>0.58663697796280312</v>
      </c>
      <c r="G19" s="245"/>
      <c r="H19" s="246"/>
      <c r="I19" s="246"/>
      <c r="J19" s="252"/>
      <c r="K19" s="248"/>
      <c r="L19" s="249"/>
      <c r="M19" s="249"/>
      <c r="N19" s="250"/>
    </row>
    <row r="20" spans="1:14" x14ac:dyDescent="0.25">
      <c r="A20" s="242"/>
      <c r="B20" s="242">
        <v>18</v>
      </c>
      <c r="C20" s="243">
        <f>IFERROR(VLOOKUP(B20,'TD - Curva S'!$A$4:$B$39,2,0),0)</f>
        <v>63707.426177700589</v>
      </c>
      <c r="D20" s="243">
        <f t="shared" si="2"/>
        <v>963988.0337938976</v>
      </c>
      <c r="E20" s="262">
        <f t="shared" si="0"/>
        <v>4.1512759078119972E-2</v>
      </c>
      <c r="F20" s="244">
        <f t="shared" si="1"/>
        <v>0.62814973704092303</v>
      </c>
      <c r="G20" s="245"/>
      <c r="H20" s="246"/>
      <c r="I20" s="246"/>
      <c r="J20" s="252"/>
      <c r="K20" s="248"/>
      <c r="L20" s="249"/>
      <c r="M20" s="249"/>
      <c r="N20" s="250"/>
    </row>
    <row r="21" spans="1:14" x14ac:dyDescent="0.25">
      <c r="A21" s="242"/>
      <c r="B21" s="242">
        <v>19</v>
      </c>
      <c r="C21" s="243">
        <f>IFERROR(VLOOKUP(B21,'TD - Curva S'!$A$4:$B$39,2,0),0)</f>
        <v>30296.55501169978</v>
      </c>
      <c r="D21" s="243">
        <f t="shared" si="2"/>
        <v>994284.58880559739</v>
      </c>
      <c r="E21" s="262">
        <f t="shared" si="0"/>
        <v>1.9741710889238994E-2</v>
      </c>
      <c r="F21" s="244">
        <f t="shared" si="1"/>
        <v>0.64789144793016207</v>
      </c>
      <c r="G21" s="245"/>
      <c r="H21" s="246"/>
      <c r="I21" s="246"/>
      <c r="J21" s="252"/>
      <c r="K21" s="248"/>
      <c r="L21" s="249"/>
      <c r="M21" s="249"/>
      <c r="N21" s="250"/>
    </row>
    <row r="22" spans="1:14" x14ac:dyDescent="0.25">
      <c r="A22" s="242"/>
      <c r="B22" s="242">
        <v>20</v>
      </c>
      <c r="C22" s="243">
        <f>IFERROR(VLOOKUP(B22,'TD - Curva S'!$A$4:$B$39,2,0),0)</f>
        <v>21955.751440693777</v>
      </c>
      <c r="D22" s="243">
        <f t="shared" si="2"/>
        <v>1016240.3402462911</v>
      </c>
      <c r="E22" s="262">
        <f t="shared" si="0"/>
        <v>1.4306712335141197E-2</v>
      </c>
      <c r="F22" s="244">
        <f t="shared" si="1"/>
        <v>0.6621981602653032</v>
      </c>
      <c r="G22" s="245"/>
      <c r="H22" s="246"/>
      <c r="I22" s="246"/>
      <c r="J22" s="252"/>
      <c r="K22" s="248"/>
      <c r="L22" s="249"/>
      <c r="M22" s="249"/>
      <c r="N22" s="250"/>
    </row>
    <row r="23" spans="1:14" x14ac:dyDescent="0.25">
      <c r="A23" s="242"/>
      <c r="B23" s="242">
        <v>21</v>
      </c>
      <c r="C23" s="243">
        <f>IFERROR(VLOOKUP(B23,'TD - Curva S'!$A$4:$B$39,2,0),0)</f>
        <v>31780.30807893915</v>
      </c>
      <c r="D23" s="243">
        <f t="shared" si="2"/>
        <v>1048020.6483252302</v>
      </c>
      <c r="E23" s="262">
        <f t="shared" si="0"/>
        <v>2.0708547682173024E-2</v>
      </c>
      <c r="F23" s="244">
        <f t="shared" si="1"/>
        <v>0.68290670794747621</v>
      </c>
      <c r="G23" s="245"/>
      <c r="H23" s="246"/>
      <c r="I23" s="246"/>
      <c r="J23" s="252"/>
      <c r="K23" s="248"/>
      <c r="L23" s="249"/>
      <c r="M23" s="249"/>
      <c r="N23" s="250"/>
    </row>
    <row r="24" spans="1:14" x14ac:dyDescent="0.25">
      <c r="A24" s="242"/>
      <c r="B24" s="242">
        <v>22</v>
      </c>
      <c r="C24" s="243">
        <f>IFERROR(VLOOKUP(B24,'TD - Curva S'!$A$4:$B$39,2,0),0)</f>
        <v>27486.01279899351</v>
      </c>
      <c r="D24" s="243">
        <f t="shared" si="2"/>
        <v>1075506.6611242238</v>
      </c>
      <c r="E24" s="262">
        <f t="shared" si="0"/>
        <v>1.7910317459067734E-2</v>
      </c>
      <c r="F24" s="244">
        <f t="shared" si="1"/>
        <v>0.700817025406544</v>
      </c>
      <c r="G24" s="245"/>
      <c r="H24" s="246"/>
      <c r="I24" s="246"/>
      <c r="J24" s="252"/>
      <c r="K24" s="248"/>
      <c r="L24" s="249"/>
      <c r="M24" s="249"/>
      <c r="N24" s="250"/>
    </row>
    <row r="25" spans="1:14" x14ac:dyDescent="0.25">
      <c r="A25" s="242"/>
      <c r="B25" s="242">
        <v>23</v>
      </c>
      <c r="C25" s="243">
        <f>IFERROR(VLOOKUP(B25,'TD - Curva S'!$A$4:$B$39,2,0),0)</f>
        <v>53986.012798993514</v>
      </c>
      <c r="D25" s="243">
        <f t="shared" si="2"/>
        <v>1129492.6739232175</v>
      </c>
      <c r="E25" s="262">
        <f t="shared" si="0"/>
        <v>3.5178133498310601E-2</v>
      </c>
      <c r="F25" s="244">
        <f t="shared" si="1"/>
        <v>0.73599515890485467</v>
      </c>
      <c r="G25" s="245"/>
      <c r="H25" s="246"/>
      <c r="I25" s="246"/>
      <c r="J25" s="252"/>
      <c r="K25" s="248"/>
      <c r="L25" s="249"/>
      <c r="M25" s="249"/>
      <c r="N25" s="250"/>
    </row>
    <row r="26" spans="1:14" x14ac:dyDescent="0.25">
      <c r="A26" s="242"/>
      <c r="B26" s="242">
        <v>24</v>
      </c>
      <c r="C26" s="243">
        <f>IFERROR(VLOOKUP(B26,'TD - Curva S'!$A$4:$B$39,2,0),0)</f>
        <v>58881.461655009341</v>
      </c>
      <c r="D26" s="243">
        <f t="shared" si="2"/>
        <v>1188374.1355782268</v>
      </c>
      <c r="E26" s="262">
        <f t="shared" si="0"/>
        <v>3.8368084829450345E-2</v>
      </c>
      <c r="F26" s="244">
        <f t="shared" si="1"/>
        <v>0.77436324373430498</v>
      </c>
      <c r="G26" s="245"/>
      <c r="H26" s="246"/>
      <c r="I26" s="246"/>
      <c r="J26" s="252"/>
      <c r="K26" s="248"/>
      <c r="L26" s="249"/>
      <c r="M26" s="249"/>
      <c r="N26" s="250"/>
    </row>
    <row r="27" spans="1:14" x14ac:dyDescent="0.25">
      <c r="A27" s="242"/>
      <c r="B27" s="242">
        <v>25</v>
      </c>
      <c r="C27" s="243">
        <f>IFERROR(VLOOKUP(B27,'TD - Curva S'!$A$4:$B$39,2,0),0)</f>
        <v>40743.292603246271</v>
      </c>
      <c r="D27" s="243">
        <f t="shared" si="2"/>
        <v>1229117.4281814729</v>
      </c>
      <c r="E27" s="262">
        <f t="shared" si="0"/>
        <v>2.6548969113430236E-2</v>
      </c>
      <c r="F27" s="244">
        <f t="shared" si="1"/>
        <v>0.80091221284773517</v>
      </c>
      <c r="G27" s="245"/>
      <c r="H27" s="246"/>
      <c r="I27" s="246"/>
      <c r="J27" s="252"/>
      <c r="K27" s="248"/>
      <c r="L27" s="249"/>
      <c r="M27" s="249"/>
      <c r="N27" s="250"/>
    </row>
    <row r="28" spans="1:14" x14ac:dyDescent="0.25">
      <c r="A28" s="242"/>
      <c r="B28" s="242">
        <v>26</v>
      </c>
      <c r="C28" s="243">
        <f>IFERROR(VLOOKUP(B28,'TD - Curva S'!$A$4:$B$39,2,0),0)</f>
        <v>37549.314166299002</v>
      </c>
      <c r="D28" s="243">
        <f t="shared" ref="D28:D37" si="3">IF(F27=1,0,C28+D27)</f>
        <v>1266666.742347772</v>
      </c>
      <c r="E28" s="262">
        <f t="shared" si="0"/>
        <v>2.4467722619750467E-2</v>
      </c>
      <c r="F28" s="244">
        <f t="shared" si="1"/>
        <v>0.82537993546748567</v>
      </c>
      <c r="G28" s="245"/>
      <c r="H28" s="246"/>
      <c r="I28" s="246"/>
      <c r="J28" s="252"/>
      <c r="K28" s="248"/>
      <c r="L28" s="249"/>
      <c r="M28" s="249"/>
      <c r="N28" s="250"/>
    </row>
    <row r="29" spans="1:14" x14ac:dyDescent="0.25">
      <c r="A29" s="242"/>
      <c r="B29" s="242">
        <v>27</v>
      </c>
      <c r="C29" s="243">
        <f>IFERROR(VLOOKUP(B29,'TD - Curva S'!$A$4:$B$39,2,0),0)</f>
        <v>20123.349399216</v>
      </c>
      <c r="D29" s="243">
        <f t="shared" si="3"/>
        <v>1286790.091746988</v>
      </c>
      <c r="E29" s="262">
        <f t="shared" si="0"/>
        <v>1.3112690396946052E-2</v>
      </c>
      <c r="F29" s="244">
        <f t="shared" si="1"/>
        <v>0.83849262586443174</v>
      </c>
      <c r="G29" s="245"/>
      <c r="H29" s="246"/>
      <c r="I29" s="246"/>
      <c r="J29" s="252"/>
      <c r="K29" s="248"/>
      <c r="L29" s="249"/>
      <c r="M29" s="249"/>
      <c r="N29" s="250"/>
    </row>
    <row r="30" spans="1:14" x14ac:dyDescent="0.25">
      <c r="A30" s="242"/>
      <c r="B30" s="242">
        <v>28</v>
      </c>
      <c r="C30" s="243">
        <f>IFERROR(VLOOKUP(B30,'TD - Curva S'!$A$4:$B$39,2,0),0)</f>
        <v>30598.170594651096</v>
      </c>
      <c r="D30" s="243">
        <f t="shared" si="3"/>
        <v>1317388.262341639</v>
      </c>
      <c r="E30" s="262">
        <f t="shared" si="0"/>
        <v>1.9938248338332291E-2</v>
      </c>
      <c r="F30" s="244">
        <f t="shared" si="1"/>
        <v>0.85843087420276398</v>
      </c>
      <c r="G30" s="245"/>
      <c r="H30" s="246"/>
      <c r="I30" s="246"/>
      <c r="J30" s="252"/>
      <c r="K30" s="248"/>
      <c r="L30" s="249"/>
      <c r="M30" s="249"/>
      <c r="N30" s="250"/>
    </row>
    <row r="31" spans="1:14" x14ac:dyDescent="0.25">
      <c r="A31" s="242"/>
      <c r="B31" s="242">
        <v>29</v>
      </c>
      <c r="C31" s="243">
        <f>IFERROR(VLOOKUP(B31,'TD - Curva S'!$A$4:$B$39,2,0),0)</f>
        <v>37506.579923461606</v>
      </c>
      <c r="D31" s="243">
        <f t="shared" si="3"/>
        <v>1354894.8422651007</v>
      </c>
      <c r="E31" s="262">
        <f t="shared" si="0"/>
        <v>2.4439876316207355E-2</v>
      </c>
      <c r="F31" s="244">
        <f t="shared" si="1"/>
        <v>0.88287075051897135</v>
      </c>
      <c r="G31" s="245"/>
      <c r="H31" s="246"/>
      <c r="I31" s="246"/>
      <c r="J31" s="252"/>
      <c r="K31" s="248"/>
      <c r="L31" s="249"/>
      <c r="M31" s="249"/>
      <c r="N31" s="250"/>
    </row>
    <row r="32" spans="1:14" x14ac:dyDescent="0.25">
      <c r="A32" s="242"/>
      <c r="B32" s="242">
        <v>30</v>
      </c>
      <c r="C32" s="243">
        <f>IFERROR(VLOOKUP(B32,'TD - Curva S'!$A$4:$B$39,2,0),0)</f>
        <v>36641.15922229585</v>
      </c>
      <c r="D32" s="243">
        <f t="shared" si="3"/>
        <v>1391536.0014873964</v>
      </c>
      <c r="E32" s="262">
        <f t="shared" si="0"/>
        <v>2.387595460057404E-2</v>
      </c>
      <c r="F32" s="244">
        <f t="shared" si="1"/>
        <v>0.90674670511954536</v>
      </c>
      <c r="G32" s="245"/>
      <c r="H32" s="246"/>
      <c r="I32" s="246"/>
      <c r="J32" s="252"/>
      <c r="K32" s="248"/>
      <c r="L32" s="249"/>
      <c r="M32" s="249"/>
      <c r="N32" s="250"/>
    </row>
    <row r="33" spans="1:14" x14ac:dyDescent="0.25">
      <c r="A33" s="242"/>
      <c r="B33" s="242">
        <v>31</v>
      </c>
      <c r="C33" s="243">
        <f>IFERROR(VLOOKUP(B33,'TD - Curva S'!$A$4:$B$39,2,0),0)</f>
        <v>50488.30599696342</v>
      </c>
      <c r="D33" s="243">
        <f t="shared" si="3"/>
        <v>1442024.3074843599</v>
      </c>
      <c r="E33" s="262">
        <f t="shared" si="0"/>
        <v>3.2898972833530826E-2</v>
      </c>
      <c r="F33" s="244">
        <f t="shared" si="1"/>
        <v>0.9396456779530763</v>
      </c>
      <c r="G33" s="245"/>
      <c r="H33" s="246"/>
      <c r="I33" s="246"/>
      <c r="J33" s="252"/>
      <c r="K33" s="248"/>
      <c r="L33" s="249"/>
      <c r="M33" s="249"/>
      <c r="N33" s="250"/>
    </row>
    <row r="34" spans="1:14" x14ac:dyDescent="0.25">
      <c r="A34" s="242"/>
      <c r="B34" s="242">
        <v>32</v>
      </c>
      <c r="C34" s="243">
        <f>IFERROR(VLOOKUP(B34,'TD - Curva S'!$A$4:$B$39,2,0),0)</f>
        <v>33770.389622184142</v>
      </c>
      <c r="D34" s="243">
        <f t="shared" si="3"/>
        <v>1475794.6971065442</v>
      </c>
      <c r="E34" s="262">
        <f t="shared" si="0"/>
        <v>2.2005316059223859E-2</v>
      </c>
      <c r="F34" s="244">
        <f t="shared" si="1"/>
        <v>0.96165099401230014</v>
      </c>
      <c r="G34" s="245"/>
      <c r="H34" s="246"/>
      <c r="I34" s="246"/>
      <c r="J34" s="252"/>
      <c r="K34" s="248"/>
      <c r="L34" s="249"/>
      <c r="M34" s="249"/>
      <c r="N34" s="250"/>
    </row>
    <row r="35" spans="1:14" x14ac:dyDescent="0.25">
      <c r="A35" s="242"/>
      <c r="B35" s="242">
        <v>33</v>
      </c>
      <c r="C35" s="243">
        <f>IFERROR(VLOOKUP(B35,'TD - Curva S'!$A$4:$B$39,2,0),0)</f>
        <v>26251.335540128548</v>
      </c>
      <c r="D35" s="243">
        <f t="shared" si="3"/>
        <v>1502046.0326466728</v>
      </c>
      <c r="E35" s="262">
        <f t="shared" si="0"/>
        <v>1.7105782373259552E-2</v>
      </c>
      <c r="F35" s="244">
        <f t="shared" si="1"/>
        <v>0.9787567763855598</v>
      </c>
      <c r="G35" s="245"/>
      <c r="H35" s="246"/>
      <c r="I35" s="246"/>
      <c r="J35" s="252"/>
      <c r="K35" s="248"/>
      <c r="L35" s="249"/>
      <c r="M35" s="249"/>
      <c r="N35" s="250"/>
    </row>
    <row r="36" spans="1:14" x14ac:dyDescent="0.25">
      <c r="A36" s="242"/>
      <c r="B36" s="242">
        <v>34</v>
      </c>
      <c r="C36" s="243">
        <f>IFERROR(VLOOKUP(B36,'TD - Curva S'!$A$4:$B$39,2,0),0)</f>
        <v>19538.713362577455</v>
      </c>
      <c r="D36" s="243">
        <f t="shared" si="3"/>
        <v>1521584.7460092502</v>
      </c>
      <c r="E36" s="262">
        <f t="shared" si="0"/>
        <v>1.2731732376923922E-2</v>
      </c>
      <c r="F36" s="244">
        <f t="shared" si="1"/>
        <v>0.99148850876248362</v>
      </c>
      <c r="G36" s="245"/>
      <c r="H36" s="246"/>
      <c r="I36" s="246"/>
      <c r="J36" s="252"/>
      <c r="K36" s="248"/>
      <c r="L36" s="249"/>
      <c r="M36" s="249"/>
      <c r="N36" s="250"/>
    </row>
    <row r="37" spans="1:14" x14ac:dyDescent="0.25">
      <c r="A37" s="242"/>
      <c r="B37" s="242">
        <v>35</v>
      </c>
      <c r="C37" s="243">
        <f>IFERROR(VLOOKUP(B37,'TD - Curva S'!$A$4:$B$39,2,0),0)</f>
        <v>3687.377822448907</v>
      </c>
      <c r="D37" s="243">
        <f t="shared" si="3"/>
        <v>1525272.1238316991</v>
      </c>
      <c r="E37" s="262">
        <f t="shared" si="0"/>
        <v>2.4027532794427047E-3</v>
      </c>
      <c r="F37" s="244">
        <f t="shared" si="1"/>
        <v>0.99389126204192635</v>
      </c>
      <c r="G37" s="245"/>
      <c r="H37" s="246"/>
      <c r="I37" s="246"/>
      <c r="J37" s="252"/>
      <c r="K37" s="248"/>
      <c r="L37" s="249"/>
      <c r="M37" s="249"/>
      <c r="N37" s="250"/>
    </row>
    <row r="38" spans="1:14" x14ac:dyDescent="0.25">
      <c r="A38" s="242"/>
      <c r="B38" s="242">
        <v>36</v>
      </c>
      <c r="C38" s="243">
        <f>IFERROR(VLOOKUP(B38,'TD - Curva S'!$A$4:$B$39,2,0),0)</f>
        <v>4687.377822448907</v>
      </c>
      <c r="D38" s="243">
        <f t="shared" ref="D38:D39" si="4">IF(F37=1,0,C38+D37)</f>
        <v>1529959.5016541481</v>
      </c>
      <c r="E38" s="262">
        <f t="shared" si="0"/>
        <v>3.0543689790367753E-3</v>
      </c>
      <c r="F38" s="244">
        <f t="shared" si="1"/>
        <v>0.99694563102096323</v>
      </c>
      <c r="G38" s="245"/>
      <c r="H38" s="246"/>
      <c r="I38" s="246"/>
      <c r="J38" s="252"/>
      <c r="K38" s="248"/>
      <c r="L38" s="249"/>
      <c r="M38" s="249"/>
      <c r="N38" s="250"/>
    </row>
    <row r="39" spans="1:14" x14ac:dyDescent="0.25">
      <c r="A39" s="242"/>
      <c r="B39" s="242">
        <v>37</v>
      </c>
      <c r="C39" s="243">
        <f>IFERROR(VLOOKUP(B39,'TD - Curva S'!$A$4:$B$39,2,0),0)</f>
        <v>4687.377822448907</v>
      </c>
      <c r="D39" s="243">
        <f t="shared" si="4"/>
        <v>1534646.8794765971</v>
      </c>
      <c r="E39" s="262">
        <f t="shared" si="0"/>
        <v>3.0543689790367753E-3</v>
      </c>
      <c r="F39" s="244">
        <f t="shared" si="1"/>
        <v>1</v>
      </c>
      <c r="G39" s="245"/>
      <c r="H39" s="246"/>
      <c r="I39" s="246"/>
      <c r="J39" s="252"/>
      <c r="K39" s="248"/>
      <c r="L39" s="249"/>
      <c r="M39" s="249"/>
      <c r="N39" s="250"/>
    </row>
    <row r="40" spans="1:14" x14ac:dyDescent="0.25">
      <c r="C40" s="253">
        <f>SUM(C3:C39)</f>
        <v>1534646.8794765971</v>
      </c>
    </row>
  </sheetData>
  <mergeCells count="3">
    <mergeCell ref="C1:F1"/>
    <mergeCell ref="G1:J1"/>
    <mergeCell ref="K1:N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SEMANAS</vt:lpstr>
      <vt:lpstr>Loc x Atv</vt:lpstr>
      <vt:lpstr>Processos x Qtdes Totais</vt:lpstr>
      <vt:lpstr>Loc x Atv x Qtdes</vt:lpstr>
      <vt:lpstr>R$ Atividades</vt:lpstr>
      <vt:lpstr>Agilean</vt:lpstr>
      <vt:lpstr>TD - Curva S</vt:lpstr>
      <vt:lpstr>CURVA 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 Sauer</dc:creator>
  <cp:lastModifiedBy>Natacha Sauer</cp:lastModifiedBy>
  <dcterms:created xsi:type="dcterms:W3CDTF">2021-09-16T15:03:36Z</dcterms:created>
  <dcterms:modified xsi:type="dcterms:W3CDTF">2021-12-06T20:36:43Z</dcterms:modified>
</cp:coreProperties>
</file>